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pivotTables/pivotTable1.xml" ContentType="application/vnd.openxmlformats-officedocument.spreadsheetml.pivotTable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capitalbus1-my.sharepoint.com/personal/lorena_estupinan_capitalbus_co/Documents/Escritorio/AMBIENTAL ACTUALIZADA 2021/PROYECTOS/PRO- REDES/2023/"/>
    </mc:Choice>
  </mc:AlternateContent>
  <xr:revisionPtr revIDLastSave="176" documentId="8_{73D67CD5-0D77-49C7-9047-269578119401}" xr6:coauthVersionLast="47" xr6:coauthVersionMax="47" xr10:uidLastSave="{F08AB837-5080-4A98-8F16-F6BAAD44BEF5}"/>
  <bookViews>
    <workbookView xWindow="-110" yWindow="-110" windowWidth="19420" windowHeight="10300" tabRatio="886" firstSheet="3" activeTab="6" xr2:uid="{00000000-000D-0000-FFFF-FFFF00000000}"/>
  </bookViews>
  <sheets>
    <sheet name="INICIO" sheetId="39" r:id="rId1"/>
    <sheet name="IDENTIFICACIÓN" sheetId="43" state="hidden" r:id="rId2"/>
    <sheet name="PROCESOS PRODUCTIVOS" sheetId="38" r:id="rId3"/>
    <sheet name="CONSUMOS Y PRODUCCIÓN" sheetId="27" r:id="rId4"/>
    <sheet name="MATRIZ ENERGÉTICA" sheetId="28" r:id="rId5"/>
    <sheet name="Analisis Energeticos" sheetId="7" state="hidden" r:id="rId6"/>
    <sheet name="INVENTARIO ELÉCTRICO" sheetId="1" r:id="rId7"/>
    <sheet name="PARETO" sheetId="42" r:id="rId8"/>
    <sheet name="INVENTARIO TÉRMICO" sheetId="44" r:id="rId9"/>
    <sheet name="Hoja1" sheetId="45" r:id="rId10"/>
    <sheet name="INVENTARIO VEHÍCULOS" sheetId="33" state="hidden" r:id="rId11"/>
  </sheets>
  <externalReferences>
    <externalReference r:id="rId12"/>
    <externalReference r:id="rId13"/>
    <externalReference r:id="rId14"/>
    <externalReference r:id="rId15"/>
  </externalReferences>
  <definedNames>
    <definedName name="_xlnm._FilterDatabase" localSheetId="6" hidden="1">'INVENTARIO ELÉCTRICO'!$A$1:$I$355</definedName>
    <definedName name="Electrico" localSheetId="7">[1]Listas!$B$5:$B$11</definedName>
    <definedName name="Electrico">#REF!</definedName>
    <definedName name="MEDIDO">[2]Listas!$E$31:$E$32</definedName>
    <definedName name="Termico" localSheetId="7">[1]Listas!$D$5:$D$8</definedName>
    <definedName name="Termico">#REF!</definedName>
    <definedName name="USOFINAL" localSheetId="7">[2]Listas!$B$39:$B$47</definedName>
    <definedName name="USOFINAL">[3]Listas!$B$39:$B$47</definedName>
  </definedNames>
  <calcPr calcId="191029"/>
  <pivotCaches>
    <pivotCache cacheId="0" r:id="rId1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" i="27" l="1"/>
  <c r="I2" i="44"/>
  <c r="G44" i="1"/>
  <c r="I44" i="1" s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I288" i="1" s="1"/>
  <c r="G289" i="1"/>
  <c r="G290" i="1"/>
  <c r="G291" i="1"/>
  <c r="G292" i="1"/>
  <c r="G293" i="1"/>
  <c r="G294" i="1"/>
  <c r="G295" i="1"/>
  <c r="G296" i="1"/>
  <c r="G298" i="1"/>
  <c r="G299" i="1"/>
  <c r="G300" i="1"/>
  <c r="G301" i="1"/>
  <c r="G302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2" i="1"/>
  <c r="M2" i="1" l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133" i="1" l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9" i="1"/>
  <c r="I290" i="1"/>
  <c r="I291" i="1"/>
  <c r="I292" i="1"/>
  <c r="I293" i="1"/>
  <c r="I294" i="1"/>
  <c r="I295" i="1"/>
  <c r="I296" i="1"/>
  <c r="I298" i="1"/>
  <c r="I299" i="1"/>
  <c r="I300" i="1"/>
  <c r="I301" i="1"/>
  <c r="I302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E305" i="1"/>
  <c r="G305" i="1" s="1"/>
  <c r="I305" i="1" s="1"/>
  <c r="E304" i="1"/>
  <c r="G304" i="1" s="1"/>
  <c r="I304" i="1" s="1"/>
  <c r="E303" i="1"/>
  <c r="G303" i="1" s="1"/>
  <c r="I303" i="1" s="1"/>
  <c r="E297" i="1"/>
  <c r="G297" i="1" s="1"/>
  <c r="I297" i="1" s="1"/>
  <c r="I2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E51" i="27"/>
  <c r="E52" i="27"/>
  <c r="E53" i="27"/>
  <c r="E54" i="27"/>
  <c r="E55" i="27"/>
  <c r="E56" i="27"/>
  <c r="E57" i="27"/>
  <c r="E58" i="27"/>
  <c r="E59" i="27"/>
  <c r="E60" i="27"/>
  <c r="E61" i="27"/>
  <c r="E38" i="27"/>
  <c r="G16" i="27"/>
  <c r="G17" i="27"/>
  <c r="G18" i="27"/>
  <c r="G19" i="27"/>
  <c r="G20" i="27"/>
  <c r="G21" i="27"/>
  <c r="G22" i="27"/>
  <c r="G23" i="27"/>
  <c r="G24" i="27"/>
  <c r="G25" i="27"/>
  <c r="G26" i="27"/>
  <c r="G27" i="27"/>
  <c r="C29" i="27"/>
  <c r="D29" i="27"/>
  <c r="C30" i="27"/>
  <c r="D30" i="27"/>
  <c r="C31" i="27"/>
  <c r="D31" i="27"/>
  <c r="C32" i="27"/>
  <c r="D32" i="27"/>
  <c r="F38" i="27"/>
  <c r="F51" i="27"/>
  <c r="F52" i="27"/>
  <c r="F53" i="27"/>
  <c r="F54" i="27"/>
  <c r="F55" i="27"/>
  <c r="F56" i="27"/>
  <c r="F57" i="27"/>
  <c r="F58" i="27"/>
  <c r="F59" i="27"/>
  <c r="F60" i="27"/>
  <c r="F61" i="27"/>
  <c r="F39" i="27"/>
  <c r="E5" i="27"/>
  <c r="E6" i="27"/>
  <c r="E7" i="27"/>
  <c r="E8" i="27"/>
  <c r="E9" i="27"/>
  <c r="E10" i="27"/>
  <c r="E11" i="27"/>
  <c r="E12" i="27"/>
  <c r="E13" i="27"/>
  <c r="E14" i="27"/>
  <c r="E15" i="27"/>
  <c r="E4" i="27"/>
  <c r="F50" i="27"/>
  <c r="E17" i="27" l="1"/>
  <c r="E18" i="27"/>
  <c r="E19" i="27"/>
  <c r="E20" i="27"/>
  <c r="E21" i="27"/>
  <c r="E22" i="27"/>
  <c r="E23" i="27"/>
  <c r="E24" i="27"/>
  <c r="E25" i="27"/>
  <c r="E26" i="27"/>
  <c r="E27" i="27"/>
  <c r="E16" i="27"/>
  <c r="E50" i="27"/>
  <c r="G4" i="27"/>
  <c r="G5" i="27"/>
  <c r="G6" i="27"/>
  <c r="G7" i="27"/>
  <c r="G8" i="27"/>
  <c r="G9" i="27"/>
  <c r="G10" i="27"/>
  <c r="G11" i="27"/>
  <c r="G12" i="27"/>
  <c r="G13" i="27"/>
  <c r="G14" i="27"/>
  <c r="G15" i="27"/>
  <c r="E39" i="27"/>
  <c r="E40" i="27"/>
  <c r="E41" i="27"/>
  <c r="E42" i="27"/>
  <c r="E43" i="27"/>
  <c r="E44" i="27"/>
  <c r="E45" i="27"/>
  <c r="E46" i="27"/>
  <c r="E47" i="27"/>
  <c r="E48" i="27"/>
  <c r="E49" i="27"/>
  <c r="F40" i="27"/>
  <c r="F41" i="27"/>
  <c r="F42" i="27"/>
  <c r="F43" i="27"/>
  <c r="F44" i="27"/>
  <c r="F45" i="27"/>
  <c r="F46" i="27"/>
  <c r="F47" i="27"/>
  <c r="F48" i="27"/>
  <c r="F49" i="27"/>
  <c r="E165" i="27" l="1"/>
  <c r="I3" i="1" l="1"/>
  <c r="I4" i="1"/>
  <c r="I5" i="1"/>
  <c r="I6" i="1"/>
  <c r="I7" i="1"/>
  <c r="I8" i="1"/>
  <c r="I9" i="1"/>
  <c r="I10" i="1"/>
  <c r="I11" i="1"/>
  <c r="I12" i="1"/>
  <c r="I13" i="1"/>
  <c r="I14" i="1"/>
  <c r="I131" i="1"/>
  <c r="I132" i="1"/>
  <c r="K8" i="1" l="1"/>
  <c r="L8" i="1" s="1"/>
  <c r="M3" i="1"/>
  <c r="G73" i="27"/>
  <c r="G74" i="27"/>
  <c r="G75" i="27"/>
  <c r="G76" i="27"/>
  <c r="G77" i="27"/>
  <c r="G78" i="27"/>
  <c r="G79" i="27"/>
  <c r="G80" i="27"/>
  <c r="G81" i="27"/>
  <c r="G82" i="27"/>
  <c r="G83" i="27"/>
  <c r="G72" i="27"/>
  <c r="E168" i="27" l="1"/>
  <c r="E167" i="27"/>
  <c r="E166" i="27"/>
  <c r="G100" i="27" l="1"/>
  <c r="G134" i="27"/>
  <c r="E66" i="27"/>
  <c r="G32" i="27"/>
  <c r="B35" i="28" s="1"/>
  <c r="F114" i="27" l="1"/>
  <c r="F112" i="27"/>
  <c r="F107" i="27"/>
  <c r="F108" i="27"/>
  <c r="F109" i="27"/>
  <c r="F110" i="27"/>
  <c r="F111" i="27"/>
  <c r="F113" i="27"/>
  <c r="F115" i="27"/>
  <c r="F116" i="27"/>
  <c r="F117" i="27"/>
  <c r="F106" i="27"/>
  <c r="I123" i="27" l="1"/>
  <c r="I89" i="27"/>
  <c r="C4" i="28"/>
  <c r="B3" i="28" l="1"/>
  <c r="A26" i="28" s="1"/>
  <c r="A29" i="28" l="1"/>
  <c r="A38" i="28" s="1"/>
  <c r="A28" i="28"/>
  <c r="A37" i="28" s="1"/>
  <c r="A27" i="28"/>
  <c r="A36" i="28" s="1"/>
  <c r="A35" i="28"/>
  <c r="B5" i="28"/>
  <c r="B6" i="28"/>
  <c r="B7" i="28"/>
  <c r="B8" i="28"/>
  <c r="B9" i="28"/>
  <c r="B10" i="28"/>
  <c r="B11" i="28"/>
  <c r="B12" i="28"/>
  <c r="B13" i="28"/>
  <c r="B14" i="28"/>
  <c r="B15" i="28"/>
  <c r="B4" i="28"/>
  <c r="A5" i="28"/>
  <c r="A6" i="28"/>
  <c r="A7" i="28"/>
  <c r="A8" i="28"/>
  <c r="A9" i="28"/>
  <c r="A10" i="28"/>
  <c r="A11" i="28"/>
  <c r="A12" i="28"/>
  <c r="A13" i="28"/>
  <c r="A14" i="28"/>
  <c r="A15" i="28"/>
  <c r="A4" i="28"/>
  <c r="B18" i="28" l="1"/>
  <c r="B26" i="28" s="1"/>
  <c r="B21" i="28"/>
  <c r="B19" i="28"/>
  <c r="B20" i="28"/>
  <c r="E97" i="27" l="1"/>
  <c r="E134" i="27"/>
  <c r="E133" i="27"/>
  <c r="E132" i="27"/>
  <c r="E131" i="27"/>
  <c r="B107" i="27"/>
  <c r="B108" i="27"/>
  <c r="B109" i="27"/>
  <c r="B110" i="27"/>
  <c r="B111" i="27"/>
  <c r="B112" i="27"/>
  <c r="B113" i="27"/>
  <c r="B114" i="27"/>
  <c r="B115" i="27"/>
  <c r="B116" i="27"/>
  <c r="B117" i="27"/>
  <c r="B106" i="27"/>
  <c r="H106" i="27" l="1"/>
  <c r="G131" i="27"/>
  <c r="B38" i="28"/>
  <c r="G132" i="27"/>
  <c r="G133" i="27"/>
  <c r="H73" i="27" l="1"/>
  <c r="H74" i="27"/>
  <c r="H75" i="27"/>
  <c r="H76" i="27"/>
  <c r="H77" i="27"/>
  <c r="H78" i="27"/>
  <c r="H79" i="27"/>
  <c r="H80" i="27"/>
  <c r="H81" i="27"/>
  <c r="H82" i="27"/>
  <c r="H83" i="27"/>
  <c r="E100" i="27"/>
  <c r="E99" i="27"/>
  <c r="E98" i="27"/>
  <c r="H72" i="27"/>
  <c r="B73" i="27"/>
  <c r="B74" i="27"/>
  <c r="B75" i="27"/>
  <c r="B76" i="27"/>
  <c r="B77" i="27"/>
  <c r="B78" i="27"/>
  <c r="B79" i="27"/>
  <c r="B80" i="27"/>
  <c r="B81" i="27"/>
  <c r="B82" i="27"/>
  <c r="B83" i="27"/>
  <c r="B72" i="27"/>
  <c r="C66" i="27"/>
  <c r="C65" i="27"/>
  <c r="C64" i="27"/>
  <c r="C63" i="27"/>
  <c r="E32" i="27"/>
  <c r="C5" i="28"/>
  <c r="E30" i="27"/>
  <c r="E31" i="27"/>
  <c r="B36" i="28" l="1"/>
  <c r="H97" i="27"/>
  <c r="H100" i="27"/>
  <c r="H98" i="27"/>
  <c r="H99" i="27"/>
  <c r="E65" i="27"/>
  <c r="E63" i="27"/>
  <c r="E64" i="27"/>
  <c r="B28" i="28" l="1"/>
  <c r="D4" i="28"/>
  <c r="C7" i="28"/>
  <c r="C6" i="28"/>
  <c r="C15" i="28"/>
  <c r="C14" i="28"/>
  <c r="C12" i="28"/>
  <c r="C13" i="28"/>
  <c r="C10" i="28"/>
  <c r="C9" i="28"/>
  <c r="D9" i="28" s="1"/>
  <c r="C8" i="28"/>
  <c r="C11" i="28"/>
  <c r="F65" i="27"/>
  <c r="F64" i="27"/>
  <c r="F63" i="27"/>
  <c r="F66" i="27"/>
  <c r="C18" i="28" l="1"/>
  <c r="B27" i="28" s="1"/>
  <c r="C19" i="28"/>
  <c r="C21" i="28"/>
  <c r="C20" i="28"/>
  <c r="B30" i="28" l="1"/>
  <c r="C26" i="28" s="1"/>
  <c r="D57" i="7"/>
  <c r="D58" i="7"/>
  <c r="D59" i="7"/>
  <c r="D60" i="7"/>
  <c r="D61" i="7"/>
  <c r="D62" i="7"/>
  <c r="D63" i="7"/>
  <c r="D64" i="7"/>
  <c r="D65" i="7"/>
  <c r="D66" i="7"/>
  <c r="D67" i="7"/>
  <c r="D56" i="7"/>
  <c r="G47" i="7"/>
  <c r="E47" i="7"/>
  <c r="G8" i="7"/>
  <c r="G9" i="7"/>
  <c r="G10" i="7"/>
  <c r="G11" i="7"/>
  <c r="G12" i="7"/>
  <c r="G13" i="7"/>
  <c r="G14" i="7"/>
  <c r="G15" i="7"/>
  <c r="G16" i="7"/>
  <c r="G17" i="7"/>
  <c r="G18" i="7"/>
  <c r="G7" i="7"/>
  <c r="E6" i="7"/>
  <c r="F6" i="7"/>
  <c r="G6" i="7"/>
  <c r="H6" i="7"/>
  <c r="I6" i="7"/>
  <c r="D6" i="7"/>
  <c r="I5" i="7"/>
  <c r="I47" i="7" s="1"/>
  <c r="H5" i="7"/>
  <c r="H47" i="7" s="1"/>
  <c r="F5" i="7"/>
  <c r="F47" i="7" s="1"/>
  <c r="D8" i="7"/>
  <c r="D86" i="7" s="1"/>
  <c r="E8" i="7"/>
  <c r="F8" i="7"/>
  <c r="H8" i="7"/>
  <c r="I8" i="7"/>
  <c r="D9" i="7"/>
  <c r="D87" i="7" s="1"/>
  <c r="E9" i="7"/>
  <c r="F9" i="7"/>
  <c r="H9" i="7"/>
  <c r="I9" i="7"/>
  <c r="D10" i="7"/>
  <c r="D88" i="7" s="1"/>
  <c r="E10" i="7"/>
  <c r="F10" i="7"/>
  <c r="H10" i="7"/>
  <c r="I10" i="7"/>
  <c r="D11" i="7"/>
  <c r="D89" i="7" s="1"/>
  <c r="E11" i="7"/>
  <c r="F11" i="7"/>
  <c r="H11" i="7"/>
  <c r="I11" i="7"/>
  <c r="D12" i="7"/>
  <c r="D90" i="7" s="1"/>
  <c r="E12" i="7"/>
  <c r="F12" i="7"/>
  <c r="H12" i="7"/>
  <c r="I12" i="7"/>
  <c r="D13" i="7"/>
  <c r="D91" i="7" s="1"/>
  <c r="E13" i="7"/>
  <c r="F13" i="7"/>
  <c r="H13" i="7"/>
  <c r="I13" i="7"/>
  <c r="D14" i="7"/>
  <c r="D92" i="7" s="1"/>
  <c r="E14" i="7"/>
  <c r="F14" i="7"/>
  <c r="H14" i="7"/>
  <c r="I14" i="7"/>
  <c r="D15" i="7"/>
  <c r="D93" i="7" s="1"/>
  <c r="E15" i="7"/>
  <c r="F15" i="7"/>
  <c r="H15" i="7"/>
  <c r="I15" i="7"/>
  <c r="D16" i="7"/>
  <c r="D94" i="7" s="1"/>
  <c r="E16" i="7"/>
  <c r="F16" i="7"/>
  <c r="H16" i="7"/>
  <c r="I16" i="7"/>
  <c r="D17" i="7"/>
  <c r="E17" i="7"/>
  <c r="F17" i="7"/>
  <c r="H17" i="7"/>
  <c r="I17" i="7"/>
  <c r="D18" i="7"/>
  <c r="D96" i="7" s="1"/>
  <c r="E18" i="7"/>
  <c r="F18" i="7"/>
  <c r="H18" i="7"/>
  <c r="I18" i="7"/>
  <c r="E7" i="7"/>
  <c r="F7" i="7"/>
  <c r="H7" i="7"/>
  <c r="I7" i="7"/>
  <c r="D7" i="7"/>
  <c r="H4" i="7"/>
  <c r="I4" i="7"/>
  <c r="G4" i="7"/>
  <c r="F4" i="7"/>
  <c r="E27" i="7" l="1"/>
  <c r="D101" i="7"/>
  <c r="D100" i="7"/>
  <c r="D99" i="7"/>
  <c r="D98" i="7"/>
  <c r="H28" i="7"/>
  <c r="I22" i="7"/>
  <c r="H29" i="7"/>
  <c r="H27" i="7"/>
  <c r="E29" i="7"/>
  <c r="I29" i="7"/>
  <c r="I20" i="7"/>
  <c r="H22" i="7"/>
  <c r="H20" i="7"/>
  <c r="I27" i="7"/>
  <c r="I23" i="7"/>
  <c r="I21" i="7"/>
  <c r="I28" i="7"/>
  <c r="H23" i="7"/>
  <c r="H21" i="7"/>
  <c r="G98" i="27" l="1"/>
  <c r="G99" i="27"/>
  <c r="B37" i="28"/>
  <c r="B39" i="28" s="1"/>
  <c r="G97" i="27"/>
  <c r="C37" i="28" l="1"/>
  <c r="C57" i="7"/>
  <c r="C86" i="7" s="1"/>
  <c r="C58" i="7"/>
  <c r="C87" i="7" s="1"/>
  <c r="C59" i="7"/>
  <c r="C88" i="7" s="1"/>
  <c r="C60" i="7"/>
  <c r="C89" i="7" s="1"/>
  <c r="C61" i="7"/>
  <c r="C90" i="7" s="1"/>
  <c r="C62" i="7"/>
  <c r="C91" i="7" s="1"/>
  <c r="C63" i="7"/>
  <c r="C92" i="7" s="1"/>
  <c r="C64" i="7"/>
  <c r="C93" i="7" s="1"/>
  <c r="C65" i="7"/>
  <c r="C94" i="7" s="1"/>
  <c r="C66" i="7"/>
  <c r="C95" i="7" s="1"/>
  <c r="C67" i="7"/>
  <c r="C96" i="7" s="1"/>
  <c r="C56" i="7"/>
  <c r="C85" i="7" s="1"/>
  <c r="D35" i="7"/>
  <c r="D38" i="7"/>
  <c r="D39" i="7"/>
  <c r="D40" i="7"/>
  <c r="D41" i="7"/>
  <c r="D42" i="7"/>
  <c r="D43" i="7"/>
  <c r="C8" i="7"/>
  <c r="C35" i="7" s="1"/>
  <c r="C9" i="7"/>
  <c r="C36" i="7" s="1"/>
  <c r="C10" i="7"/>
  <c r="C37" i="7" s="1"/>
  <c r="C11" i="7"/>
  <c r="C38" i="7" s="1"/>
  <c r="C12" i="7"/>
  <c r="C39" i="7" s="1"/>
  <c r="C13" i="7"/>
  <c r="C40" i="7" s="1"/>
  <c r="C14" i="7"/>
  <c r="C41" i="7" s="1"/>
  <c r="C15" i="7"/>
  <c r="C42" i="7" s="1"/>
  <c r="C16" i="7"/>
  <c r="C43" i="7" s="1"/>
  <c r="C17" i="7"/>
  <c r="C44" i="7" s="1"/>
  <c r="C18" i="7"/>
  <c r="C45" i="7" s="1"/>
  <c r="C7" i="7"/>
  <c r="C34" i="7" s="1"/>
  <c r="B18" i="7"/>
  <c r="D44" i="7"/>
  <c r="B17" i="7"/>
  <c r="B16" i="7"/>
  <c r="B15" i="7"/>
  <c r="B14" i="7"/>
  <c r="B13" i="7"/>
  <c r="B12" i="7"/>
  <c r="B11" i="7"/>
  <c r="B10" i="7"/>
  <c r="B9" i="7"/>
  <c r="B8" i="7"/>
  <c r="B7" i="7"/>
  <c r="F33" i="7"/>
  <c r="M33" i="7" s="1"/>
  <c r="D33" i="7"/>
  <c r="J33" i="7" s="1"/>
  <c r="L33" i="7" s="1"/>
  <c r="N33" i="7" s="1"/>
  <c r="F32" i="7"/>
  <c r="D31" i="7"/>
  <c r="C38" i="28" l="1"/>
  <c r="C36" i="28"/>
  <c r="C35" i="28"/>
  <c r="I42" i="7"/>
  <c r="S42" i="7" s="1"/>
  <c r="R42" i="7" s="1"/>
  <c r="H42" i="7"/>
  <c r="Q42" i="7" s="1"/>
  <c r="P42" i="7" s="1"/>
  <c r="I41" i="7"/>
  <c r="S41" i="7" s="1"/>
  <c r="R41" i="7" s="1"/>
  <c r="H41" i="7"/>
  <c r="Q41" i="7" s="1"/>
  <c r="P41" i="7" s="1"/>
  <c r="I44" i="7"/>
  <c r="S44" i="7" s="1"/>
  <c r="R44" i="7" s="1"/>
  <c r="H44" i="7"/>
  <c r="Q44" i="7" s="1"/>
  <c r="P44" i="7" s="1"/>
  <c r="I40" i="7"/>
  <c r="S40" i="7" s="1"/>
  <c r="R40" i="7" s="1"/>
  <c r="H40" i="7"/>
  <c r="Q40" i="7" s="1"/>
  <c r="P40" i="7" s="1"/>
  <c r="I38" i="7"/>
  <c r="S38" i="7" s="1"/>
  <c r="R38" i="7" s="1"/>
  <c r="H38" i="7"/>
  <c r="Q38" i="7" s="1"/>
  <c r="P38" i="7" s="1"/>
  <c r="I43" i="7"/>
  <c r="S43" i="7" s="1"/>
  <c r="R43" i="7" s="1"/>
  <c r="H43" i="7"/>
  <c r="Q43" i="7" s="1"/>
  <c r="P43" i="7" s="1"/>
  <c r="I39" i="7"/>
  <c r="S39" i="7" s="1"/>
  <c r="R39" i="7" s="1"/>
  <c r="H39" i="7"/>
  <c r="Q39" i="7" s="1"/>
  <c r="P39" i="7" s="1"/>
  <c r="I35" i="7"/>
  <c r="S35" i="7" s="1"/>
  <c r="R35" i="7" s="1"/>
  <c r="H35" i="7"/>
  <c r="Q35" i="7" s="1"/>
  <c r="P35" i="7" s="1"/>
  <c r="D36" i="7"/>
  <c r="D37" i="7"/>
  <c r="D45" i="7"/>
  <c r="F23" i="7"/>
  <c r="G27" i="7"/>
  <c r="G23" i="7"/>
  <c r="F29" i="7"/>
  <c r="D20" i="7"/>
  <c r="D21" i="7"/>
  <c r="D22" i="7"/>
  <c r="D23" i="7"/>
  <c r="F28" i="7"/>
  <c r="G29" i="7"/>
  <c r="E28" i="7"/>
  <c r="E20" i="7"/>
  <c r="E21" i="7"/>
  <c r="E22" i="7"/>
  <c r="E23" i="7"/>
  <c r="F27" i="7"/>
  <c r="G28" i="7"/>
  <c r="D34" i="7"/>
  <c r="G20" i="7"/>
  <c r="G21" i="7"/>
  <c r="G22" i="7"/>
  <c r="F20" i="7"/>
  <c r="F21" i="7"/>
  <c r="F22" i="7"/>
  <c r="E35" i="7" l="1"/>
  <c r="K35" i="7" s="1"/>
  <c r="J35" i="7" s="1"/>
  <c r="E34" i="7"/>
  <c r="H34" i="7"/>
  <c r="Q34" i="7" s="1"/>
  <c r="I34" i="7"/>
  <c r="S34" i="7" s="1"/>
  <c r="F34" i="7"/>
  <c r="I45" i="7"/>
  <c r="S45" i="7" s="1"/>
  <c r="R45" i="7" s="1"/>
  <c r="H45" i="7"/>
  <c r="Q45" i="7" s="1"/>
  <c r="P45" i="7" s="1"/>
  <c r="I37" i="7"/>
  <c r="S37" i="7" s="1"/>
  <c r="R37" i="7" s="1"/>
  <c r="H37" i="7"/>
  <c r="Q37" i="7" s="1"/>
  <c r="P37" i="7" s="1"/>
  <c r="I36" i="7"/>
  <c r="S36" i="7" s="1"/>
  <c r="R36" i="7" s="1"/>
  <c r="H36" i="7"/>
  <c r="Q36" i="7" s="1"/>
  <c r="P36" i="7" s="1"/>
  <c r="G36" i="7"/>
  <c r="O36" i="7" s="1"/>
  <c r="G40" i="7"/>
  <c r="O40" i="7" s="1"/>
  <c r="G44" i="7"/>
  <c r="O44" i="7" s="1"/>
  <c r="G34" i="7"/>
  <c r="O34" i="7" s="1"/>
  <c r="G37" i="7"/>
  <c r="O37" i="7" s="1"/>
  <c r="G41" i="7"/>
  <c r="O41" i="7" s="1"/>
  <c r="G45" i="7"/>
  <c r="O45" i="7" s="1"/>
  <c r="G43" i="7"/>
  <c r="O43" i="7" s="1"/>
  <c r="G38" i="7"/>
  <c r="O38" i="7" s="1"/>
  <c r="G42" i="7"/>
  <c r="O42" i="7" s="1"/>
  <c r="G39" i="7"/>
  <c r="O39" i="7" s="1"/>
  <c r="G35" i="7"/>
  <c r="O35" i="7" s="1"/>
  <c r="F41" i="7"/>
  <c r="E42" i="7"/>
  <c r="F37" i="7"/>
  <c r="E40" i="7"/>
  <c r="E37" i="7"/>
  <c r="F43" i="7"/>
  <c r="F42" i="7"/>
  <c r="F40" i="7"/>
  <c r="E45" i="7"/>
  <c r="E36" i="7"/>
  <c r="F45" i="7"/>
  <c r="E38" i="7"/>
  <c r="F39" i="7"/>
  <c r="F35" i="7"/>
  <c r="F44" i="7"/>
  <c r="E44" i="7"/>
  <c r="E39" i="7"/>
  <c r="E43" i="7"/>
  <c r="E41" i="7"/>
  <c r="F38" i="7"/>
  <c r="F36" i="7"/>
  <c r="G31" i="27"/>
  <c r="G29" i="27"/>
  <c r="G30" i="27"/>
  <c r="E56" i="7" l="1"/>
  <c r="R34" i="7"/>
  <c r="I49" i="7" s="1"/>
  <c r="P34" i="7"/>
  <c r="H49" i="7" s="1"/>
  <c r="K34" i="7"/>
  <c r="M38" i="7"/>
  <c r="L38" i="7" s="1"/>
  <c r="N35" i="7"/>
  <c r="K38" i="7"/>
  <c r="J38" i="7" s="1"/>
  <c r="M42" i="7"/>
  <c r="L42" i="7" s="1"/>
  <c r="N42" i="7"/>
  <c r="N40" i="7"/>
  <c r="K41" i="7"/>
  <c r="J41" i="7" s="1"/>
  <c r="N34" i="7"/>
  <c r="M44" i="7"/>
  <c r="L44" i="7" s="1"/>
  <c r="N43" i="7"/>
  <c r="N38" i="7"/>
  <c r="N41" i="7"/>
  <c r="K40" i="7"/>
  <c r="J40" i="7" s="1"/>
  <c r="N37" i="7"/>
  <c r="M36" i="7"/>
  <c r="L36" i="7" s="1"/>
  <c r="M34" i="7"/>
  <c r="N36" i="7"/>
  <c r="K37" i="7"/>
  <c r="J37" i="7" s="1"/>
  <c r="K43" i="7"/>
  <c r="J43" i="7" s="1"/>
  <c r="M35" i="7"/>
  <c r="L35" i="7" s="1"/>
  <c r="M45" i="7"/>
  <c r="L45" i="7" s="1"/>
  <c r="K45" i="7"/>
  <c r="J45" i="7" s="1"/>
  <c r="M43" i="7"/>
  <c r="L43" i="7" s="1"/>
  <c r="M37" i="7"/>
  <c r="L37" i="7" s="1"/>
  <c r="N39" i="7"/>
  <c r="K39" i="7"/>
  <c r="J39" i="7" s="1"/>
  <c r="K44" i="7"/>
  <c r="J44" i="7" s="1"/>
  <c r="M39" i="7"/>
  <c r="L39" i="7" s="1"/>
  <c r="K36" i="7"/>
  <c r="J36" i="7" s="1"/>
  <c r="M40" i="7"/>
  <c r="L40" i="7" s="1"/>
  <c r="N45" i="7"/>
  <c r="K42" i="7"/>
  <c r="J42" i="7" s="1"/>
  <c r="N44" i="7"/>
  <c r="M41" i="7"/>
  <c r="L41" i="7" s="1"/>
  <c r="I48" i="7" l="1"/>
  <c r="I50" i="7"/>
  <c r="H48" i="7"/>
  <c r="H50" i="7"/>
  <c r="L34" i="7"/>
  <c r="F48" i="7" s="1"/>
  <c r="J34" i="7"/>
  <c r="E48" i="7" s="1"/>
  <c r="G50" i="7"/>
  <c r="G48" i="7"/>
  <c r="G49" i="7"/>
  <c r="E50" i="7" l="1"/>
  <c r="E49" i="7"/>
  <c r="F49" i="7"/>
  <c r="F50" i="7"/>
  <c r="D71" i="7" l="1"/>
  <c r="D72" i="7"/>
  <c r="D70" i="7"/>
  <c r="D69" i="7"/>
  <c r="H107" i="27" l="1"/>
  <c r="H108" i="27"/>
  <c r="H109" i="27"/>
  <c r="H117" i="27"/>
  <c r="H114" i="27"/>
  <c r="H115" i="27"/>
  <c r="H112" i="27"/>
  <c r="H111" i="27"/>
  <c r="H116" i="27"/>
  <c r="H110" i="27"/>
  <c r="H113" i="27"/>
  <c r="D13" i="28" l="1"/>
  <c r="E94" i="7" s="1"/>
  <c r="D15" i="28"/>
  <c r="E67" i="7" s="1"/>
  <c r="D14" i="28"/>
  <c r="E66" i="7" s="1"/>
  <c r="D7" i="28"/>
  <c r="E59" i="7" s="1"/>
  <c r="D11" i="28"/>
  <c r="E92" i="7" s="1"/>
  <c r="D8" i="28"/>
  <c r="E60" i="7" s="1"/>
  <c r="D10" i="28"/>
  <c r="E91" i="7" s="1"/>
  <c r="D12" i="28"/>
  <c r="E64" i="7" s="1"/>
  <c r="D6" i="28"/>
  <c r="E87" i="7" s="1"/>
  <c r="E61" i="7"/>
  <c r="D5" i="28"/>
  <c r="E65" i="7"/>
  <c r="H134" i="27"/>
  <c r="H131" i="27"/>
  <c r="H133" i="27"/>
  <c r="H132" i="27"/>
  <c r="E89" i="7" l="1"/>
  <c r="E63" i="7"/>
  <c r="E62" i="7"/>
  <c r="E58" i="7"/>
  <c r="D18" i="28"/>
  <c r="E93" i="7"/>
  <c r="E88" i="7"/>
  <c r="E96" i="7"/>
  <c r="E90" i="7"/>
  <c r="B29" i="28"/>
  <c r="D21" i="28"/>
  <c r="D19" i="28"/>
  <c r="D20" i="28"/>
  <c r="E57" i="7"/>
  <c r="E86" i="7"/>
  <c r="C28" i="28" l="1"/>
  <c r="C27" i="28"/>
  <c r="E100" i="7"/>
  <c r="E99" i="7"/>
  <c r="E98" i="7"/>
  <c r="E101" i="7"/>
  <c r="E70" i="7"/>
  <c r="E71" i="7"/>
  <c r="E72" i="7"/>
  <c r="E69" i="7"/>
  <c r="E76" i="7"/>
  <c r="E78" i="7"/>
  <c r="E77" i="7"/>
  <c r="C29" i="28"/>
  <c r="F57" i="7" l="1"/>
  <c r="H57" i="7" s="1"/>
  <c r="G57" i="7" s="1"/>
  <c r="F59" i="7"/>
  <c r="H59" i="7" s="1"/>
  <c r="G59" i="7" s="1"/>
  <c r="F67" i="7"/>
  <c r="H67" i="7" s="1"/>
  <c r="G67" i="7" s="1"/>
  <c r="F65" i="7"/>
  <c r="H65" i="7" s="1"/>
  <c r="G65" i="7" s="1"/>
  <c r="F62" i="7"/>
  <c r="H62" i="7" s="1"/>
  <c r="G62" i="7" s="1"/>
  <c r="F63" i="7"/>
  <c r="H63" i="7" s="1"/>
  <c r="G63" i="7" s="1"/>
  <c r="F66" i="7"/>
  <c r="H66" i="7" s="1"/>
  <c r="G66" i="7" s="1"/>
  <c r="F64" i="7"/>
  <c r="H64" i="7" s="1"/>
  <c r="G64" i="7" s="1"/>
  <c r="F56" i="7"/>
  <c r="H56" i="7" s="1"/>
  <c r="F61" i="7"/>
  <c r="H61" i="7" s="1"/>
  <c r="G61" i="7" s="1"/>
  <c r="F58" i="7"/>
  <c r="H58" i="7" s="1"/>
  <c r="G58" i="7" s="1"/>
  <c r="F60" i="7"/>
  <c r="H60" i="7" s="1"/>
  <c r="G60" i="7" s="1"/>
  <c r="G56" i="7" l="1"/>
  <c r="I77" i="7" s="1"/>
  <c r="I76" i="7" l="1"/>
  <c r="I58" i="7" s="1"/>
  <c r="I78" i="7"/>
  <c r="I56" i="7" l="1"/>
  <c r="I67" i="7"/>
  <c r="I64" i="7"/>
  <c r="I62" i="7"/>
  <c r="I61" i="7"/>
  <c r="I65" i="7"/>
  <c r="I66" i="7"/>
  <c r="I57" i="7"/>
  <c r="I60" i="7"/>
  <c r="I63" i="7"/>
  <c r="I59" i="7"/>
</calcChain>
</file>

<file path=xl/sharedStrings.xml><?xml version="1.0" encoding="utf-8"?>
<sst xmlns="http://schemas.openxmlformats.org/spreadsheetml/2006/main" count="1480" uniqueCount="290">
  <si>
    <t>EQUIPO</t>
  </si>
  <si>
    <t>POTENCIA (HP)</t>
  </si>
  <si>
    <t>TIEMPO DE OPERACIÓN (horas/día)</t>
  </si>
  <si>
    <t>CONSUMO (kWh/día)</t>
  </si>
  <si>
    <t>USO FINAL DE ENERGÍA</t>
  </si>
  <si>
    <t>Mes</t>
  </si>
  <si>
    <t>(kWh)</t>
  </si>
  <si>
    <t xml:space="preserve">Energía Eléctrica </t>
  </si>
  <si>
    <t>Consumo de energéticos mas representativos</t>
  </si>
  <si>
    <t>Promedio</t>
  </si>
  <si>
    <t>Desviación Estándar</t>
  </si>
  <si>
    <t>Maximo</t>
  </si>
  <si>
    <t xml:space="preserve">Minimo </t>
  </si>
  <si>
    <t>SITUACIÓN ACTUAL</t>
  </si>
  <si>
    <t>Pendiente  (m)</t>
  </si>
  <si>
    <t>Intercepto (b)</t>
  </si>
  <si>
    <t>Coeficiente de Correlación (R2)</t>
  </si>
  <si>
    <t>Producción Meta</t>
  </si>
  <si>
    <t>Energía Eléctrica Meta</t>
  </si>
  <si>
    <t>ÁREA O PROCESO</t>
  </si>
  <si>
    <t>CANTIDAD</t>
  </si>
  <si>
    <t>POTENCIA TOTAL (kW)</t>
  </si>
  <si>
    <t>Inicio</t>
  </si>
  <si>
    <t>Máximo</t>
  </si>
  <si>
    <t>Mínimo</t>
  </si>
  <si>
    <t>Ton</t>
  </si>
  <si>
    <t>kWh</t>
  </si>
  <si>
    <t>ACPM</t>
  </si>
  <si>
    <t>MJ</t>
  </si>
  <si>
    <t>MES</t>
  </si>
  <si>
    <t>TOTAL</t>
  </si>
  <si>
    <t xml:space="preserve">Observaciones </t>
  </si>
  <si>
    <t xml:space="preserve">Poder calorifico </t>
  </si>
  <si>
    <t xml:space="preserve">Fuente [1] </t>
  </si>
  <si>
    <t>http://www.upme.gov.co/Calculadora_Emisiones/aplicacion/calculadora.html</t>
  </si>
  <si>
    <t xml:space="preserve">Factor de conversión </t>
  </si>
  <si>
    <t>Fuente [2]</t>
  </si>
  <si>
    <t>http://www.convertworld.com/es/energia/</t>
  </si>
  <si>
    <t>Galones</t>
  </si>
  <si>
    <t xml:space="preserve">Relacion </t>
  </si>
  <si>
    <t>Densidad</t>
  </si>
  <si>
    <t>Conversion</t>
  </si>
  <si>
    <t xml:space="preserve">Litros </t>
  </si>
  <si>
    <t>Fuente [5]</t>
  </si>
  <si>
    <t>https://www.google.com.co/webhp?sourceid=chrome-instant&amp;ion=1&amp;espv=2&amp;ie=UTF-8#q=galones+a+litros&amp;*</t>
  </si>
  <si>
    <t>Fuente [6]</t>
  </si>
  <si>
    <t xml:space="preserve">TOTAL </t>
  </si>
  <si>
    <t xml:space="preserve">Energia electrica </t>
  </si>
  <si>
    <t xml:space="preserve">MATRIZ ENERGETICA </t>
  </si>
  <si>
    <t xml:space="preserve">Energético </t>
  </si>
  <si>
    <t>%</t>
  </si>
  <si>
    <t xml:space="preserve">MATRIZ COSTOS ENERGETICOS  </t>
  </si>
  <si>
    <t>$ Pesos</t>
  </si>
  <si>
    <t>Produccion</t>
  </si>
  <si>
    <t xml:space="preserve">Consumo total real  </t>
  </si>
  <si>
    <t xml:space="preserve">Consumo total teorico  </t>
  </si>
  <si>
    <t xml:space="preserve">TEORICO </t>
  </si>
  <si>
    <t>informe CAR</t>
  </si>
  <si>
    <t>Energía total Meta</t>
  </si>
  <si>
    <t>Energía total teorica</t>
  </si>
  <si>
    <t xml:space="preserve">Energía Vs Producción </t>
  </si>
  <si>
    <t xml:space="preserve">Producción </t>
  </si>
  <si>
    <t>Gasolina</t>
  </si>
  <si>
    <t>Gal</t>
  </si>
  <si>
    <t>Fuente [3]</t>
  </si>
  <si>
    <t>Precio [7]</t>
  </si>
  <si>
    <t>Etanol</t>
  </si>
  <si>
    <t>Fuente [4]</t>
  </si>
  <si>
    <t>http://www.upme.gov.co/generadorconsultas/Consulta_Series.aspx?idModulo=3&amp;tipoSerie=135&amp;fechainicial=01/01/2010&amp;fechafinal=31/12/2016</t>
  </si>
  <si>
    <t>Biomasa</t>
  </si>
  <si>
    <t xml:space="preserve">Gasolina </t>
  </si>
  <si>
    <t xml:space="preserve">Consumos Teoricos </t>
  </si>
  <si>
    <t xml:space="preserve">Carbón </t>
  </si>
  <si>
    <t xml:space="preserve">Biomasa </t>
  </si>
  <si>
    <t>ton</t>
  </si>
  <si>
    <t>CAPACIDAD (ton/ciclo o quema)</t>
  </si>
  <si>
    <t>Retroexcavadora pajarita</t>
  </si>
  <si>
    <t>Retroexcavadora oruga</t>
  </si>
  <si>
    <t>cargador</t>
  </si>
  <si>
    <t>Extracción</t>
  </si>
  <si>
    <t>Poder calorifico MJ/kg</t>
  </si>
  <si>
    <t>Consumo (Ton/mes)</t>
  </si>
  <si>
    <t>DATOS GENERALES DE LA EMPRESA</t>
  </si>
  <si>
    <t>Suma</t>
  </si>
  <si>
    <t>Costo total</t>
  </si>
  <si>
    <t xml:space="preserve">Precio </t>
  </si>
  <si>
    <t>Precio</t>
  </si>
  <si>
    <t>Empresa</t>
  </si>
  <si>
    <t>CODENSA</t>
  </si>
  <si>
    <t>http://www.sipg.gov.co/sipg/documentos/estudios_recientes/Informe_Final_CTL.pdf</t>
  </si>
  <si>
    <t xml:space="preserve">BioACPM </t>
  </si>
  <si>
    <t>kg/litro</t>
  </si>
  <si>
    <t>MJ/kg</t>
  </si>
  <si>
    <t>Fuente [7]</t>
  </si>
  <si>
    <t>http://www.upme.gov.co/generadorconsultas/Consulta_Series.aspx?idModulo=3&amp;tipoSerie=136&amp;fechainicial=01/01/2010&amp;fechafinal=31/12/2016</t>
  </si>
  <si>
    <t>PRODUCCIÓN</t>
  </si>
  <si>
    <t>CONSUMOS ENEGÉTICOS (kWh)</t>
  </si>
  <si>
    <t>ENERGÍA ELÉCTRICA</t>
  </si>
  <si>
    <t>GASOLINA</t>
  </si>
  <si>
    <t>POTENCIA (W)</t>
  </si>
  <si>
    <t>Días trabajados en el mes</t>
  </si>
  <si>
    <t>Consumo Factura mensual (kWh)</t>
  </si>
  <si>
    <t>Error del inventario</t>
  </si>
  <si>
    <t>Nota</t>
  </si>
  <si>
    <t>El error del inventario debería estar alrededor de +/- 10%</t>
  </si>
  <si>
    <t>Etiquetas de fila</t>
  </si>
  <si>
    <t>Suma de Campo2</t>
  </si>
  <si>
    <t>Suma de CONSUMO (kWh/día)</t>
  </si>
  <si>
    <t>Total general</t>
  </si>
  <si>
    <t>NIT</t>
  </si>
  <si>
    <t>CIIU</t>
  </si>
  <si>
    <t>Fabricación de materiales de arcilla para la construcción</t>
  </si>
  <si>
    <t>CARGO</t>
  </si>
  <si>
    <t>ORGANIZACIÓN DE LA INSTITUCIÓN</t>
  </si>
  <si>
    <t>NUMERO DE TRABAJADORES</t>
  </si>
  <si>
    <t>HORARIO LABORAL</t>
  </si>
  <si>
    <t>DE</t>
  </si>
  <si>
    <t>AM</t>
  </si>
  <si>
    <t>PM</t>
  </si>
  <si>
    <t>A</t>
  </si>
  <si>
    <t>TURNO 1</t>
  </si>
  <si>
    <t>X</t>
  </si>
  <si>
    <t>TURNO 2</t>
  </si>
  <si>
    <t>TURNO 3</t>
  </si>
  <si>
    <t>TURNO 4</t>
  </si>
  <si>
    <t>DÍAS DE TRABAJO AL MES</t>
  </si>
  <si>
    <t>RAZÓN SOCIAL</t>
  </si>
  <si>
    <t>ACTIVIDAD ECONÓMICA</t>
  </si>
  <si>
    <t>DIRECCIÓN</t>
  </si>
  <si>
    <t>CIUDAD</t>
  </si>
  <si>
    <t>CONTACTO DE VISITA</t>
  </si>
  <si>
    <t>WEB COMPAÑÍA</t>
  </si>
  <si>
    <t>TEL</t>
  </si>
  <si>
    <t>MÓVIL</t>
  </si>
  <si>
    <t>DEPARTAMENTO</t>
  </si>
  <si>
    <t>EMAIL CONTACTO</t>
  </si>
  <si>
    <t>INSTRUCCIONES BÁSICAS</t>
  </si>
  <si>
    <t xml:space="preserve">GAS NATURAL </t>
  </si>
  <si>
    <t>M3</t>
  </si>
  <si>
    <t xml:space="preserve">Empresa </t>
  </si>
  <si>
    <t>MJ/m3</t>
  </si>
  <si>
    <t>VANTI</t>
  </si>
  <si>
    <t xml:space="preserve">1. Recuerde que en la  hoja de consumos y producción usted deberá  introducir los datos consolidados y a  paratir de allí se generaran las herramientas de caracterización energética </t>
  </si>
  <si>
    <t>3. La carcaterización energétia siempre inicia con una contextualización de  la organización, sus áreas  y procesos .</t>
  </si>
  <si>
    <t>2. Esta herramienta servira para que usted avance en la  carcaterización energética de su organización, sin embargo , en lo posible se recomienda ajustarla  a su organizacion, recuerde además  que  los diagramas o  gráficos  solos no dicen nada, siempre deben estar  acompañados de un análisis.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</si>
  <si>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</si>
  <si>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</si>
  <si>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</si>
  <si>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</si>
  <si>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</si>
  <si>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</si>
  <si>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</si>
  <si>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</si>
  <si>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</si>
  <si>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</si>
  <si>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</si>
  <si>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</si>
  <si>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PATIO EXISTENTE</t>
  </si>
  <si>
    <t>AMERICAS II</t>
  </si>
  <si>
    <t>Operaciones</t>
  </si>
  <si>
    <t>GNVC</t>
  </si>
  <si>
    <t>BUS BIARTICULADO F340 HA 8x2</t>
  </si>
  <si>
    <t>EQUIPO AIRE ACONDICIONADO SAMSUNG T1 MODELO: AR24RVFHCWK 6150W</t>
  </si>
  <si>
    <t>BOMBA SUMERGIBLE GRINDEX 3" 4.15HP 230/460 VOL TRIFASICA 3 F  + 9 MANGUERAS NARANJA/ FV 44426</t>
  </si>
  <si>
    <t>INFRAESTRUCTURA</t>
  </si>
  <si>
    <t>CAMARA DE CALENTAMIENTO CAPACIDAD PARA 150 ALMERZOS / FV 1327</t>
  </si>
  <si>
    <t>CASINO</t>
  </si>
  <si>
    <t>N/A</t>
  </si>
  <si>
    <t>COMPRESOR DE AIRE TIPO TORNILLO X 30 HP MODELO PLUS MARCA FINI 100% ITALIANO / FV 7633</t>
  </si>
  <si>
    <t>ELECTROBOMBA SUMERGIBLE TRIFASICA DRENAJE 2HP, 2 1/2, 440 V PEDROLLO / FV 2538</t>
  </si>
  <si>
    <t>SECADOR FX7 TIPO REFRIGERATIVO CAP 106 CFMS MARCA ATLAS COPCO/FV 8556</t>
  </si>
  <si>
    <t>ELECTROBOMBA SUMERGIBLE EVANS 0.4 HP 2 4.6 AMP AGUAS  NEGR REF:SV2ME040</t>
  </si>
  <si>
    <t>COMPRESOR G22FF 125 TRI-V/60 TM API</t>
  </si>
  <si>
    <t>BAÑO DE MARIA EN ACERO INOXIDABLE CON 9 COMPARTIMIENTOS A GAS Y ELECTRICO</t>
  </si>
  <si>
    <t>CAMPANA EXTRACTORA EN ACERO INOXIDABLE</t>
  </si>
  <si>
    <t>TELEVISOR LCD DE 32" MARCA SONY</t>
  </si>
  <si>
    <t>TELEVISOR LG 42" MODELO 42PT 260</t>
  </si>
  <si>
    <t>TELEVISOR SAMSUNG LED 40"</t>
  </si>
  <si>
    <t>ALMACEN</t>
  </si>
  <si>
    <t>ELIPTICA 4.1 NORDICTRACK</t>
  </si>
  <si>
    <t>GIMNASIO</t>
  </si>
  <si>
    <t>CABINA DE SONIDO MARCA: AMERICAN SOUND REF: AS-SPA151U SERIAL: NO VISUALIZA</t>
  </si>
  <si>
    <t>GRECA DE 1 LB CAPACIDAD 120 TINTOS / FV 0009</t>
  </si>
  <si>
    <t>AMPLIFICADOR DE SONIDO MARCA: AMERICAN SOUND REF: AS-PX2400 SERIAL: NO VISUALIZA</t>
  </si>
  <si>
    <t>AIRE ACONDICIONADO TIPO A/A MINISPLIT INVERTER 18.000 BTU R410A BLANCO / SERVEN AIRES ACOND LG / FV 42713</t>
  </si>
  <si>
    <t>CABINA DE SONIDO MARCA: PEAVEY REF: PV215 SERIAL: N/A</t>
  </si>
  <si>
    <t>TV 55 " 138 CM SAMSUNG 55J6300 FULL HD INTERNET</t>
  </si>
  <si>
    <t>GERENCIA</t>
  </si>
  <si>
    <t xml:space="preserve">VENTILADOR TORRE DIG KALLEY K-TF80D </t>
  </si>
  <si>
    <t>JURIDICA</t>
  </si>
  <si>
    <t>TV 43" LG  - REF: 43LK57 -SERIAL: 810MXUNMC902</t>
  </si>
  <si>
    <t>Filtro dispensador de agua</t>
  </si>
  <si>
    <t>MEZCLADORA ANALOGA CON EFECTOS Y USB / FV 15401</t>
  </si>
  <si>
    <t>TV SAMSUNG 85 PULG 85TU8000 4K-UHD</t>
  </si>
  <si>
    <t>BASCULA ELECTRONICA RECARGABLE 40 KG REF 15241 MARCA TRUPER</t>
  </si>
  <si>
    <t>SOPLADORA PARA PC ULTIMAX HN-05</t>
  </si>
  <si>
    <t>NEVERA MINIBAR DE 121 LTS CR152</t>
  </si>
  <si>
    <t>TROTADORA METS P54+ SPOR FITNESS</t>
  </si>
  <si>
    <t>PARLANTE KALLEY K-SPK30BL2</t>
  </si>
  <si>
    <t>GRECA ELECTRICA 30 TINTOS EN ACERO INOXIDABLE</t>
  </si>
  <si>
    <t>HORNO MICROONDAS PANASONIC  NE1064F</t>
  </si>
  <si>
    <t>HORNO MICROONDAS PANASONIC NE1064F</t>
  </si>
  <si>
    <t>GRECA MODELO 3100 120 TINTOS CON TERMOSTATO</t>
  </si>
  <si>
    <t>AIRE ACONDICIONADO 18BTU MARCA MABE</t>
  </si>
  <si>
    <t>RADIO ICOM MODEL IC-F4013 IC: 202D-277601 /UHF 400-470 MHZ/16 CH /5W BC-145SA/SE / BP232H 2250 MAH / FASC55V / MB-94</t>
  </si>
  <si>
    <t>OPERACIONES</t>
  </si>
  <si>
    <t>Aire acondicionado</t>
  </si>
  <si>
    <t>Calentamiento de alimentos</t>
  </si>
  <si>
    <t>Aire comprimido</t>
  </si>
  <si>
    <t>Comunicación interna.</t>
  </si>
  <si>
    <t>Suministro de aire</t>
  </si>
  <si>
    <t>Evacuación de agua</t>
  </si>
  <si>
    <t>Extracción de vapores</t>
  </si>
  <si>
    <t>Proyección de imagen</t>
  </si>
  <si>
    <t>Sonido</t>
  </si>
  <si>
    <t>calentamiento y preparación de alimentos</t>
  </si>
  <si>
    <t>Suministro de agua</t>
  </si>
  <si>
    <t>Peso de residuos</t>
  </si>
  <si>
    <t>Refrigeración de alimentos</t>
  </si>
  <si>
    <t>Amplificación de sonido</t>
  </si>
  <si>
    <t>Preparación de alimentos</t>
  </si>
  <si>
    <t>Movimiento de bandas</t>
  </si>
  <si>
    <t>Registro de tiempos</t>
  </si>
  <si>
    <t>Estación de trabajo</t>
  </si>
  <si>
    <t>All in one</t>
  </si>
  <si>
    <t>Desktop</t>
  </si>
  <si>
    <t>Laptop</t>
  </si>
  <si>
    <t>Gerencia</t>
  </si>
  <si>
    <t>Monitor</t>
  </si>
  <si>
    <t xml:space="preserve">Elementos de red </t>
  </si>
  <si>
    <t>Acces point</t>
  </si>
  <si>
    <t>Servidor</t>
  </si>
  <si>
    <t>Respaldo de Energía</t>
  </si>
  <si>
    <t>UPS</t>
  </si>
  <si>
    <t xml:space="preserve">Dispositivo de comunicación </t>
  </si>
  <si>
    <t>Switch</t>
  </si>
  <si>
    <t xml:space="preserve">Repositorio de almacenamiento </t>
  </si>
  <si>
    <t>NAS</t>
  </si>
  <si>
    <t>Firewall</t>
  </si>
  <si>
    <t>Teléfono</t>
  </si>
  <si>
    <t>Impresoras</t>
  </si>
  <si>
    <t>Impresora</t>
  </si>
  <si>
    <t xml:space="preserve">CALADORA </t>
  </si>
  <si>
    <t xml:space="preserve">MANTENIMIENTO </t>
  </si>
  <si>
    <t>PULIDORA  INALAMBRICA  MILWAUKEE</t>
  </si>
  <si>
    <t>PULIDORA INALAMBRICA MILWAUKEE</t>
  </si>
  <si>
    <t>PISTOLA DE CALOR BOSCH</t>
  </si>
  <si>
    <t xml:space="preserve">PISTOLA DE SOLDAR WELLER </t>
  </si>
  <si>
    <t xml:space="preserve">ESMERIL  DEWALT </t>
  </si>
  <si>
    <t xml:space="preserve">PISTOLA DE CALOR LEISTER </t>
  </si>
  <si>
    <t>LINTERNA MILWAUKEE</t>
  </si>
  <si>
    <t>TALADRO MILWAUKEE HER 007</t>
  </si>
  <si>
    <t>TALADRO MILWAUKEE HER 009</t>
  </si>
  <si>
    <t>TALADRO MILWAUKEE HER 0010</t>
  </si>
  <si>
    <t>TALADRO MILWAUKEE HER 0013</t>
  </si>
  <si>
    <t>TALADRO MILWAUKEE HER 0014</t>
  </si>
  <si>
    <t>TALADRO MILWAUKEE HER 0049</t>
  </si>
  <si>
    <t xml:space="preserve">PULIDORA  ELECTRICA DEWALT </t>
  </si>
  <si>
    <t>CAUTIN STANLEY</t>
  </si>
  <si>
    <t>TALADRO ELECTRICO DEWALT HER0053 SERIAL 257476</t>
  </si>
  <si>
    <t>TALADRO ELECTRICO DEWALT HER0055 SERIAL 257477</t>
  </si>
  <si>
    <t>TALADRO ELECTRICO DEWALT 2020 - 4347</t>
  </si>
  <si>
    <t>TALADRO ELECTRICO DEWALT</t>
  </si>
  <si>
    <t>TALADRO ELECTRICO DEWALT 2008 52 - 47</t>
  </si>
  <si>
    <t>TALADRO ELECTRICO DEWALT HER0059 SERIAL 257286</t>
  </si>
  <si>
    <t>TALADRO ELECTRICO DEWALT HER0052 SERIAL 257249</t>
  </si>
  <si>
    <t>TALADRO ELECTRICO DEWALT HER0050 SERIAL 257281</t>
  </si>
  <si>
    <t>TALADRO ELECTRICO DEWALT HEROO54 SERIAL 257287</t>
  </si>
  <si>
    <t>TALADRO ELECTRICO DEWALT HER0056 SERIAL 257285</t>
  </si>
  <si>
    <t>TALADRO ELECTRICO DEWALT HER0058 Serial 257475</t>
  </si>
  <si>
    <t>TALADRO ELECTRICO DEWALT HER0052 SERIAL 257250</t>
  </si>
  <si>
    <t>TALADRO ELECTRICO DEWALT 2020- 3747</t>
  </si>
  <si>
    <t>Corte de materiales</t>
  </si>
  <si>
    <t>Corte y desbaste de materiales</t>
  </si>
  <si>
    <t>Aire comprimido a mayor temperatura</t>
  </si>
  <si>
    <t>Transferencia de corriente</t>
  </si>
  <si>
    <t>Giro de discos para afilar, cortar, dar forma, lijar y oulir</t>
  </si>
  <si>
    <t>Iluminación</t>
  </si>
  <si>
    <t>Movimientos de rotación</t>
  </si>
  <si>
    <t>Soldadura de equipos electronicos</t>
  </si>
  <si>
    <t>combustible de flota</t>
  </si>
  <si>
    <t>CARACTERIZACIÓN PROCESOS PRODUCTIVOS</t>
  </si>
  <si>
    <t>FINANCIERA</t>
  </si>
  <si>
    <t>GESTIÓN HUMANA</t>
  </si>
  <si>
    <t>PLANEACIÓN</t>
  </si>
  <si>
    <t>TECNOLOGIA</t>
  </si>
  <si>
    <t>Panel led 6500K 3200LM Sylvania</t>
  </si>
  <si>
    <t>El diagrama permite evidenciar quelosprocesos de tecnologia, infraestructura y mantenimiento  son los que tienen mayor consumo energetico, debido a los equipos que se tienen instalados para el desarrollo de sus actividades.
Para el caso de tecnologia, se evidencia que los DATACENTER son los que tienen mayor consumo debido a que su funcionamiento es 24 horas del dia, ademas de contar con servidores, aires acondicionados y otros equipos que representan un alto consumo energetico.
El proceso de infraestructura tiene un valor representativo debido a los consumos generados por los sistemas de iluminación del patio taller.</t>
  </si>
  <si>
    <t>Kilometros recorridos</t>
  </si>
  <si>
    <t>Se registran datos de kilometraje recorrido por mes  por la totalidad de la flota.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</si>
</sst>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&quot;$&quot;\ * #,##0.00_-;\-&quot;$&quot;\ * #,##0.00_-;_-&quot;$&quot;\ * &quot;-&quot;??_-;_-@_-"/>
    <numFmt numFmtId="164" formatCode="_-&quot;$&quot;* #,##0.00_-;\-&quot;$&quot;* #,##0.00_-;_-&quot;$&quot;* &quot;-&quot;??_-;_-@_-"/>
    <numFmt numFmtId="165" formatCode="_(* #,##0.00_);_(* \(#,##0.00\);_(* &quot;-&quot;??_);_(@_)"/>
    <numFmt numFmtId="166" formatCode="0.0000"/>
    <numFmt numFmtId="167" formatCode="0.0"/>
    <numFmt numFmtId="168" formatCode="#,##0.0"/>
    <numFmt numFmtId="169" formatCode="0.0%"/>
    <numFmt numFmtId="170" formatCode="_(&quot;$&quot;\ * #,##0_);_(&quot;$&quot;\ * \(#,##0\);_(&quot;$&quot;\ * &quot;-&quot;??_);_(@_)"/>
    <numFmt numFmtId="171" formatCode="_-&quot;$&quot;\ * #,##0_-;\-&quot;$&quot;\ * #,##0_-;_-&quot;$&quot;\ * &quot;-&quot;??_-;_-@_-"/>
    <numFmt numFmtId="172" formatCode="[$$-240A]\ #,##0"/>
    <numFmt numFmtId="173" formatCode="&quot;$&quot;\ #,##0"/>
    <numFmt numFmtId="174" formatCode="0.000"/>
  </numFmts>
  <fonts count="26"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Calibri 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b/>
      <sz val="20"/>
      <color theme="1"/>
      <name val="Calibri"/>
      <family val="2"/>
      <scheme val="minor"/>
    </font>
    <font>
      <u/>
      <sz val="10"/>
      <color theme="10"/>
      <name val="Calibri"/>
      <family val="2"/>
    </font>
    <font>
      <sz val="10"/>
      <name val="Trebuchet MS"/>
      <family val="2"/>
    </font>
    <font>
      <sz val="8"/>
      <name val="Calibri"/>
      <family val="2"/>
      <scheme val="minor"/>
    </font>
    <font>
      <sz val="10"/>
      <color rgb="FF000000"/>
      <name val="Trebuchet MS"/>
      <family val="2"/>
    </font>
    <font>
      <u/>
      <sz val="10"/>
      <color rgb="FF000000"/>
      <name val="Trebuchet MS"/>
      <family val="2"/>
    </font>
    <font>
      <u/>
      <sz val="10"/>
      <name val="Trebuchet MS"/>
      <family val="2"/>
    </font>
    <font>
      <sz val="12"/>
      <color theme="1"/>
      <name val="Calibri"/>
      <family val="2"/>
      <scheme val="minor"/>
    </font>
    <font>
      <b/>
      <sz val="16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9" tint="0.79998168889431442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">
    <xf numFmtId="172" fontId="0" fillId="0" borderId="0"/>
    <xf numFmtId="172" fontId="4" fillId="0" borderId="0" applyNumberFormat="0" applyFill="0" applyBorder="0" applyAlignment="0" applyProtection="0">
      <alignment vertical="top"/>
      <protection locked="0"/>
    </xf>
    <xf numFmtId="172" fontId="3" fillId="0" borderId="0"/>
    <xf numFmtId="172" fontId="1" fillId="0" borderId="0"/>
    <xf numFmtId="172" fontId="1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2" fontId="15" fillId="0" borderId="0" applyNumberFormat="0" applyFill="0" applyBorder="0" applyAlignment="0" applyProtection="0"/>
    <xf numFmtId="172" fontId="16" fillId="0" borderId="0"/>
    <xf numFmtId="172" fontId="1" fillId="0" borderId="0"/>
    <xf numFmtId="172" fontId="4" fillId="0" borderId="0" applyNumberFormat="0" applyFill="0" applyBorder="0" applyAlignment="0" applyProtection="0">
      <alignment vertical="top"/>
      <protection locked="0"/>
    </xf>
  </cellStyleXfs>
  <cellXfs count="284">
    <xf numFmtId="172" fontId="0" fillId="0" borderId="0" xfId="0"/>
    <xf numFmtId="168" fontId="0" fillId="0" borderId="0" xfId="0" applyNumberFormat="1"/>
    <xf numFmtId="172" fontId="0" fillId="2" borderId="0" xfId="0" applyFill="1"/>
    <xf numFmtId="172" fontId="0" fillId="0" borderId="0" xfId="0" applyProtection="1">
      <protection hidden="1"/>
    </xf>
    <xf numFmtId="172" fontId="9" fillId="0" borderId="0" xfId="0" applyFont="1" applyProtection="1">
      <protection hidden="1"/>
    </xf>
    <xf numFmtId="172" fontId="5" fillId="4" borderId="1" xfId="0" applyFont="1" applyFill="1" applyBorder="1" applyAlignment="1" applyProtection="1">
      <alignment horizontal="center"/>
      <protection locked="0" hidden="1"/>
    </xf>
    <xf numFmtId="172" fontId="0" fillId="0" borderId="0" xfId="0" applyProtection="1">
      <protection locked="0" hidden="1"/>
    </xf>
    <xf numFmtId="172" fontId="0" fillId="4" borderId="1" xfId="0" applyFill="1" applyBorder="1" applyProtection="1">
      <protection locked="0" hidden="1"/>
    </xf>
    <xf numFmtId="17" fontId="0" fillId="4" borderId="1" xfId="0" applyNumberFormat="1" applyFill="1" applyBorder="1" applyProtection="1">
      <protection locked="0" hidden="1"/>
    </xf>
    <xf numFmtId="172" fontId="0" fillId="5" borderId="1" xfId="0" applyFill="1" applyBorder="1" applyProtection="1">
      <protection locked="0" hidden="1"/>
    </xf>
    <xf numFmtId="168" fontId="0" fillId="5" borderId="1" xfId="0" applyNumberFormat="1" applyFill="1" applyBorder="1" applyProtection="1">
      <protection locked="0" hidden="1"/>
    </xf>
    <xf numFmtId="2" fontId="0" fillId="0" borderId="0" xfId="0" applyNumberFormat="1" applyProtection="1">
      <protection locked="0" hidden="1"/>
    </xf>
    <xf numFmtId="172" fontId="5" fillId="5" borderId="0" xfId="0" applyFont="1" applyFill="1" applyProtection="1">
      <protection locked="0" hidden="1"/>
    </xf>
    <xf numFmtId="166" fontId="0" fillId="4" borderId="1" xfId="0" applyNumberFormat="1" applyFill="1" applyBorder="1" applyProtection="1">
      <protection locked="0" hidden="1"/>
    </xf>
    <xf numFmtId="2" fontId="0" fillId="4" borderId="1" xfId="0" applyNumberFormat="1" applyFill="1" applyBorder="1" applyProtection="1">
      <protection locked="0" hidden="1"/>
    </xf>
    <xf numFmtId="2" fontId="0" fillId="0" borderId="1" xfId="0" applyNumberFormat="1" applyBorder="1" applyProtection="1">
      <protection locked="0" hidden="1"/>
    </xf>
    <xf numFmtId="167" fontId="0" fillId="0" borderId="1" xfId="0" applyNumberFormat="1" applyBorder="1" applyProtection="1">
      <protection locked="0" hidden="1"/>
    </xf>
    <xf numFmtId="1" fontId="0" fillId="0" borderId="0" xfId="0" applyNumberFormat="1" applyProtection="1">
      <protection locked="0" hidden="1"/>
    </xf>
    <xf numFmtId="3" fontId="0" fillId="0" borderId="0" xfId="0" applyNumberFormat="1"/>
    <xf numFmtId="2" fontId="0" fillId="0" borderId="0" xfId="0" applyNumberFormat="1"/>
    <xf numFmtId="172" fontId="5" fillId="4" borderId="1" xfId="0" applyFont="1" applyFill="1" applyBorder="1" applyAlignment="1" applyProtection="1">
      <alignment horizontal="left"/>
      <protection locked="0" hidden="1"/>
    </xf>
    <xf numFmtId="172" fontId="5" fillId="4" borderId="1" xfId="0" applyFont="1" applyFill="1" applyBorder="1" applyAlignment="1" applyProtection="1">
      <alignment horizontal="center" vertical="center" wrapText="1"/>
      <protection locked="0" hidden="1"/>
    </xf>
    <xf numFmtId="172" fontId="5" fillId="7" borderId="1" xfId="0" applyFont="1" applyFill="1" applyBorder="1" applyAlignment="1">
      <alignment horizontal="center" vertical="center"/>
    </xf>
    <xf numFmtId="172" fontId="5" fillId="7" borderId="1" xfId="0" applyFont="1" applyFill="1" applyBorder="1" applyAlignment="1">
      <alignment horizontal="center"/>
    </xf>
    <xf numFmtId="3" fontId="0" fillId="0" borderId="1" xfId="0" applyNumberFormat="1" applyBorder="1"/>
    <xf numFmtId="172" fontId="5" fillId="0" borderId="0" xfId="0" applyFont="1" applyAlignment="1">
      <alignment horizontal="center"/>
    </xf>
    <xf numFmtId="170" fontId="0" fillId="0" borderId="0" xfId="0" applyNumberFormat="1"/>
    <xf numFmtId="172" fontId="5" fillId="0" borderId="0" xfId="0" applyFont="1" applyAlignment="1">
      <alignment horizontal="center" vertical="center" wrapText="1"/>
    </xf>
    <xf numFmtId="172" fontId="5" fillId="0" borderId="0" xfId="0" applyFont="1" applyAlignment="1" applyProtection="1">
      <alignment vertical="center" wrapText="1"/>
      <protection locked="0" hidden="1"/>
    </xf>
    <xf numFmtId="3" fontId="5" fillId="0" borderId="0" xfId="0" applyNumberFormat="1" applyFont="1" applyAlignment="1" applyProtection="1">
      <alignment horizontal="center"/>
      <protection locked="0" hidden="1"/>
    </xf>
    <xf numFmtId="172" fontId="5" fillId="0" borderId="0" xfId="0" applyFont="1" applyAlignment="1">
      <alignment horizontal="left"/>
    </xf>
    <xf numFmtId="2" fontId="5" fillId="0" borderId="0" xfId="0" applyNumberFormat="1" applyFont="1"/>
    <xf numFmtId="1" fontId="0" fillId="4" borderId="1" xfId="0" applyNumberFormat="1" applyFill="1" applyBorder="1" applyProtection="1">
      <protection locked="0" hidden="1"/>
    </xf>
    <xf numFmtId="1" fontId="0" fillId="0" borderId="1" xfId="0" applyNumberFormat="1" applyBorder="1" applyProtection="1">
      <protection locked="0" hidden="1"/>
    </xf>
    <xf numFmtId="168" fontId="0" fillId="5" borderId="5" xfId="0" applyNumberFormat="1" applyFill="1" applyBorder="1" applyProtection="1">
      <protection locked="0" hidden="1"/>
    </xf>
    <xf numFmtId="168" fontId="0" fillId="0" borderId="0" xfId="0" applyNumberFormat="1" applyProtection="1">
      <protection locked="0" hidden="1"/>
    </xf>
    <xf numFmtId="172" fontId="9" fillId="0" borderId="0" xfId="0" applyFont="1"/>
    <xf numFmtId="3" fontId="0" fillId="0" borderId="1" xfId="0" applyNumberFormat="1" applyBorder="1" applyProtection="1">
      <protection locked="0" hidden="1"/>
    </xf>
    <xf numFmtId="172" fontId="5" fillId="6" borderId="1" xfId="0" applyFont="1" applyFill="1" applyBorder="1" applyAlignment="1" applyProtection="1">
      <alignment horizontal="center" vertical="center" wrapText="1"/>
      <protection locked="0" hidden="1"/>
    </xf>
    <xf numFmtId="172" fontId="5" fillId="6" borderId="1" xfId="0" applyFont="1" applyFill="1" applyBorder="1" applyAlignment="1" applyProtection="1">
      <alignment horizontal="center"/>
      <protection locked="0" hidden="1"/>
    </xf>
    <xf numFmtId="172" fontId="8" fillId="8" borderId="1" xfId="0" applyFont="1" applyFill="1" applyBorder="1" applyAlignment="1">
      <alignment horizontal="center"/>
    </xf>
    <xf numFmtId="172" fontId="4" fillId="3" borderId="3" xfId="1" applyFill="1" applyBorder="1" applyAlignment="1" applyProtection="1">
      <alignment horizontal="center" vertical="center"/>
    </xf>
    <xf numFmtId="166" fontId="0" fillId="0" borderId="0" xfId="0" applyNumberFormat="1" applyProtection="1">
      <protection locked="0" hidden="1"/>
    </xf>
    <xf numFmtId="172" fontId="5" fillId="6" borderId="1" xfId="0" applyFont="1" applyFill="1" applyBorder="1" applyAlignment="1" applyProtection="1">
      <alignment horizontal="center" vertical="center"/>
      <protection locked="0" hidden="1"/>
    </xf>
    <xf numFmtId="172" fontId="0" fillId="0" borderId="1" xfId="0" applyBorder="1" applyProtection="1">
      <protection locked="0" hidden="1"/>
    </xf>
    <xf numFmtId="17" fontId="0" fillId="0" borderId="1" xfId="0" applyNumberFormat="1" applyBorder="1" applyProtection="1">
      <protection locked="0" hidden="1"/>
    </xf>
    <xf numFmtId="168" fontId="0" fillId="0" borderId="1" xfId="0" applyNumberFormat="1" applyBorder="1"/>
    <xf numFmtId="172" fontId="5" fillId="0" borderId="1" xfId="0" applyFont="1" applyBorder="1" applyAlignment="1">
      <alignment horizontal="center" vertical="center"/>
    </xf>
    <xf numFmtId="3" fontId="0" fillId="0" borderId="1" xfId="0" applyNumberFormat="1" applyBorder="1" applyAlignment="1" applyProtection="1">
      <alignment horizontal="center"/>
      <protection locked="0" hidden="1"/>
    </xf>
    <xf numFmtId="172" fontId="5" fillId="0" borderId="0" xfId="0" applyFont="1"/>
    <xf numFmtId="172" fontId="5" fillId="7" borderId="1" xfId="0" applyFont="1" applyFill="1" applyBorder="1" applyAlignment="1">
      <alignment horizontal="center" vertical="center" wrapText="1"/>
    </xf>
    <xf numFmtId="172" fontId="5" fillId="0" borderId="1" xfId="0" applyFont="1" applyBorder="1" applyAlignment="1" applyProtection="1">
      <alignment horizontal="center" vertical="center" wrapText="1"/>
      <protection locked="0" hidden="1"/>
    </xf>
    <xf numFmtId="172" fontId="0" fillId="0" borderId="0" xfId="0" applyAlignment="1">
      <alignment horizontal="center"/>
    </xf>
    <xf numFmtId="172" fontId="0" fillId="0" borderId="0" xfId="0" applyAlignment="1">
      <alignment horizontal="center" vertical="center"/>
    </xf>
    <xf numFmtId="3" fontId="0" fillId="0" borderId="0" xfId="0" applyNumberFormat="1" applyAlignment="1" applyProtection="1">
      <alignment horizontal="center"/>
      <protection locked="0"/>
    </xf>
    <xf numFmtId="170" fontId="0" fillId="0" borderId="1" xfId="0" applyNumberFormat="1" applyBorder="1" applyAlignment="1">
      <alignment horizontal="center"/>
    </xf>
    <xf numFmtId="172" fontId="5" fillId="0" borderId="0" xfId="0" applyFont="1" applyAlignment="1" applyProtection="1">
      <alignment horizontal="center" vertical="center" wrapText="1"/>
      <protection locked="0" hidden="1"/>
    </xf>
    <xf numFmtId="3" fontId="0" fillId="0" borderId="0" xfId="0" applyNumberFormat="1" applyAlignment="1" applyProtection="1">
      <alignment horizontal="center"/>
      <protection locked="0" hidden="1"/>
    </xf>
    <xf numFmtId="170" fontId="0" fillId="0" borderId="0" xfId="0" applyNumberFormat="1" applyAlignment="1">
      <alignment horizontal="center"/>
    </xf>
    <xf numFmtId="172" fontId="5" fillId="0" borderId="0" xfId="0" applyFont="1" applyAlignment="1">
      <alignment horizontal="center" vertical="center"/>
    </xf>
    <xf numFmtId="172" fontId="5" fillId="8" borderId="1" xfId="0" applyFont="1" applyFill="1" applyBorder="1" applyAlignment="1">
      <alignment horizontal="center" vertical="center"/>
    </xf>
    <xf numFmtId="172" fontId="5" fillId="0" borderId="1" xfId="0" applyFont="1" applyBorder="1" applyAlignment="1" applyProtection="1">
      <alignment horizontal="center" wrapText="1"/>
      <protection locked="0" hidden="1"/>
    </xf>
    <xf numFmtId="170" fontId="0" fillId="8" borderId="1" xfId="0" applyNumberFormat="1" applyFill="1" applyBorder="1" applyAlignment="1">
      <alignment horizontal="center"/>
    </xf>
    <xf numFmtId="3" fontId="0" fillId="0" borderId="8" xfId="0" applyNumberFormat="1" applyBorder="1" applyAlignment="1">
      <alignment horizontal="center"/>
    </xf>
    <xf numFmtId="2" fontId="5" fillId="0" borderId="5" xfId="0" applyNumberFormat="1" applyFont="1" applyBorder="1"/>
    <xf numFmtId="2" fontId="0" fillId="8" borderId="1" xfId="0" applyNumberFormat="1" applyFill="1" applyBorder="1"/>
    <xf numFmtId="2" fontId="4" fillId="0" borderId="1" xfId="1" applyNumberFormat="1" applyFill="1" applyBorder="1" applyAlignment="1" applyProtection="1">
      <alignment vertical="center" wrapText="1"/>
    </xf>
    <xf numFmtId="2" fontId="0" fillId="0" borderId="1" xfId="0" applyNumberFormat="1" applyBorder="1" applyAlignment="1">
      <alignment vertical="center"/>
    </xf>
    <xf numFmtId="172" fontId="0" fillId="0" borderId="1" xfId="0" applyBorder="1" applyAlignment="1">
      <alignment vertical="center"/>
    </xf>
    <xf numFmtId="3" fontId="0" fillId="8" borderId="10" xfId="0" applyNumberFormat="1" applyFill="1" applyBorder="1" applyAlignment="1" applyProtection="1">
      <alignment horizontal="center"/>
      <protection locked="0"/>
    </xf>
    <xf numFmtId="17" fontId="3" fillId="8" borderId="10" xfId="2" applyNumberFormat="1" applyFill="1" applyBorder="1" applyAlignment="1">
      <alignment horizontal="center"/>
    </xf>
    <xf numFmtId="172" fontId="5" fillId="7" borderId="7" xfId="0" applyFont="1" applyFill="1" applyBorder="1" applyAlignment="1">
      <alignment horizontal="center" vertical="center"/>
    </xf>
    <xf numFmtId="172" fontId="5" fillId="7" borderId="5" xfId="0" applyFont="1" applyFill="1" applyBorder="1" applyAlignment="1">
      <alignment horizontal="center" vertical="center"/>
    </xf>
    <xf numFmtId="17" fontId="3" fillId="8" borderId="1" xfId="2" applyNumberFormat="1" applyFill="1" applyBorder="1" applyAlignment="1">
      <alignment horizontal="center" vertical="center"/>
    </xf>
    <xf numFmtId="2" fontId="0" fillId="8" borderId="1" xfId="0" applyNumberFormat="1" applyFill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172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72" fontId="5" fillId="8" borderId="1" xfId="0" applyFont="1" applyFill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172" fontId="10" fillId="0" borderId="0" xfId="0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7" fontId="0" fillId="0" borderId="1" xfId="2" applyNumberFormat="1" applyFon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72" fontId="2" fillId="0" borderId="0" xfId="0" applyFont="1" applyAlignment="1">
      <alignment horizontal="center" vertical="center"/>
    </xf>
    <xf numFmtId="9" fontId="0" fillId="0" borderId="1" xfId="5" applyFont="1" applyBorder="1" applyAlignment="1">
      <alignment horizontal="center" vertical="center"/>
    </xf>
    <xf numFmtId="3" fontId="5" fillId="0" borderId="0" xfId="0" applyNumberFormat="1" applyFont="1" applyAlignment="1" applyProtection="1">
      <alignment horizontal="center" vertical="center"/>
      <protection locked="0" hidden="1"/>
    </xf>
    <xf numFmtId="169" fontId="0" fillId="0" borderId="1" xfId="5" applyNumberFormat="1" applyFont="1" applyBorder="1" applyAlignment="1">
      <alignment horizontal="center" vertical="center"/>
    </xf>
    <xf numFmtId="172" fontId="3" fillId="0" borderId="0" xfId="0" applyFont="1"/>
    <xf numFmtId="172" fontId="12" fillId="8" borderId="1" xfId="0" applyFont="1" applyFill="1" applyBorder="1" applyAlignment="1">
      <alignment horizontal="center" vertical="center" wrapText="1"/>
    </xf>
    <xf numFmtId="172" fontId="12" fillId="8" borderId="1" xfId="0" applyFont="1" applyFill="1" applyBorder="1" applyAlignment="1">
      <alignment horizontal="center" vertical="center"/>
    </xf>
    <xf numFmtId="10" fontId="0" fillId="0" borderId="0" xfId="0" applyNumberFormat="1"/>
    <xf numFmtId="169" fontId="0" fillId="0" borderId="0" xfId="5" applyNumberFormat="1" applyFont="1" applyBorder="1" applyAlignment="1">
      <alignment horizontal="center"/>
    </xf>
    <xf numFmtId="172" fontId="0" fillId="0" borderId="0" xfId="0" pivotButton="1"/>
    <xf numFmtId="9" fontId="3" fillId="0" borderId="1" xfId="5" applyFont="1" applyBorder="1" applyAlignment="1">
      <alignment horizontal="center"/>
    </xf>
    <xf numFmtId="172" fontId="3" fillId="0" borderId="0" xfId="0" applyFont="1" applyAlignment="1">
      <alignment horizontal="center" vertical="center" wrapText="1"/>
    </xf>
    <xf numFmtId="172" fontId="3" fillId="2" borderId="0" xfId="0" applyFont="1" applyFill="1"/>
    <xf numFmtId="172" fontId="6" fillId="7" borderId="2" xfId="4" applyFont="1" applyFill="1" applyBorder="1" applyAlignment="1">
      <alignment horizontal="center" vertical="center" wrapText="1"/>
    </xf>
    <xf numFmtId="172" fontId="6" fillId="7" borderId="4" xfId="4" applyFont="1" applyFill="1" applyBorder="1" applyAlignment="1">
      <alignment horizontal="center" vertical="center" wrapText="1"/>
    </xf>
    <xf numFmtId="172" fontId="6" fillId="7" borderId="10" xfId="4" applyFont="1" applyFill="1" applyBorder="1" applyAlignment="1">
      <alignment horizontal="center" vertical="center" wrapText="1"/>
    </xf>
    <xf numFmtId="172" fontId="8" fillId="0" borderId="0" xfId="0" applyFont="1"/>
    <xf numFmtId="172" fontId="0" fillId="7" borderId="1" xfId="0" applyFill="1" applyBorder="1" applyAlignment="1">
      <alignment horizontal="center" vertical="center"/>
    </xf>
    <xf numFmtId="3" fontId="0" fillId="0" borderId="1" xfId="0" applyNumberFormat="1" applyBorder="1" applyAlignment="1" applyProtection="1">
      <alignment horizontal="center" vertical="center"/>
      <protection locked="0" hidden="1"/>
    </xf>
    <xf numFmtId="172" fontId="7" fillId="8" borderId="1" xfId="0" applyFont="1" applyFill="1" applyBorder="1" applyAlignment="1">
      <alignment horizontal="center"/>
    </xf>
    <xf numFmtId="172" fontId="11" fillId="2" borderId="1" xfId="0" applyFont="1" applyFill="1" applyBorder="1" applyAlignment="1">
      <alignment horizontal="center" vertical="center"/>
    </xf>
    <xf numFmtId="172" fontId="12" fillId="2" borderId="1" xfId="0" applyFont="1" applyFill="1" applyBorder="1" applyAlignment="1">
      <alignment horizontal="center" vertical="center"/>
    </xf>
    <xf numFmtId="172" fontId="11" fillId="0" borderId="1" xfId="0" applyFont="1" applyBorder="1" applyAlignment="1">
      <alignment horizontal="center" vertical="center"/>
    </xf>
    <xf numFmtId="172" fontId="11" fillId="11" borderId="1" xfId="0" applyFont="1" applyFill="1" applyBorder="1" applyAlignment="1">
      <alignment horizontal="center" vertical="center"/>
    </xf>
    <xf numFmtId="172" fontId="11" fillId="11" borderId="1" xfId="0" applyFont="1" applyFill="1" applyBorder="1" applyAlignment="1">
      <alignment horizontal="center" vertical="center" wrapText="1"/>
    </xf>
    <xf numFmtId="172" fontId="12" fillId="11" borderId="1" xfId="0" applyFont="1" applyFill="1" applyBorder="1" applyAlignment="1">
      <alignment horizontal="center" vertical="center" wrapText="1"/>
    </xf>
    <xf numFmtId="20" fontId="12" fillId="8" borderId="1" xfId="0" applyNumberFormat="1" applyFont="1" applyFill="1" applyBorder="1" applyAlignment="1">
      <alignment horizontal="center" vertical="center" wrapText="1"/>
    </xf>
    <xf numFmtId="2" fontId="0" fillId="7" borderId="1" xfId="0" applyNumberFormat="1" applyFill="1" applyBorder="1" applyAlignment="1">
      <alignment vertical="center"/>
    </xf>
    <xf numFmtId="172" fontId="0" fillId="7" borderId="1" xfId="0" applyFill="1" applyBorder="1" applyAlignment="1">
      <alignment vertical="center"/>
    </xf>
    <xf numFmtId="2" fontId="0" fillId="7" borderId="1" xfId="0" applyNumberForma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172" fontId="0" fillId="2" borderId="1" xfId="0" applyFill="1" applyBorder="1" applyAlignment="1">
      <alignment horizontal="center" vertical="center"/>
    </xf>
    <xf numFmtId="0" fontId="12" fillId="8" borderId="1" xfId="0" applyNumberFormat="1" applyFont="1" applyFill="1" applyBorder="1" applyAlignment="1">
      <alignment horizontal="center" vertical="center"/>
    </xf>
    <xf numFmtId="0" fontId="0" fillId="7" borderId="1" xfId="0" applyNumberFormat="1" applyFill="1" applyBorder="1" applyAlignment="1">
      <alignment vertical="center"/>
    </xf>
    <xf numFmtId="0" fontId="0" fillId="2" borderId="1" xfId="0" applyNumberFormat="1" applyFill="1" applyBorder="1" applyAlignment="1">
      <alignment horizontal="center" vertical="center"/>
    </xf>
    <xf numFmtId="1" fontId="0" fillId="0" borderId="0" xfId="0" applyNumberFormat="1"/>
    <xf numFmtId="0" fontId="8" fillId="8" borderId="1" xfId="0" applyNumberFormat="1" applyFont="1" applyFill="1" applyBorder="1" applyAlignment="1">
      <alignment horizontal="center"/>
    </xf>
    <xf numFmtId="1" fontId="8" fillId="8" borderId="1" xfId="0" applyNumberFormat="1" applyFont="1" applyFill="1" applyBorder="1" applyAlignment="1">
      <alignment horizontal="center"/>
    </xf>
    <xf numFmtId="172" fontId="8" fillId="0" borderId="1" xfId="0" applyFont="1" applyBorder="1"/>
    <xf numFmtId="172" fontId="0" fillId="2" borderId="7" xfId="0" applyFill="1" applyBorder="1" applyAlignment="1">
      <alignment horizontal="center" vertical="center"/>
    </xf>
    <xf numFmtId="171" fontId="0" fillId="2" borderId="7" xfId="6" applyNumberFormat="1" applyFont="1" applyFill="1" applyBorder="1" applyAlignment="1">
      <alignment horizontal="center"/>
    </xf>
    <xf numFmtId="170" fontId="0" fillId="2" borderId="1" xfId="0" applyNumberFormat="1" applyFill="1" applyBorder="1" applyAlignment="1">
      <alignment horizontal="center"/>
    </xf>
    <xf numFmtId="3" fontId="3" fillId="2" borderId="1" xfId="2" applyNumberFormat="1" applyFill="1" applyBorder="1" applyAlignment="1" applyProtection="1">
      <alignment horizontal="center" vertical="center"/>
      <protection locked="0"/>
    </xf>
    <xf numFmtId="17" fontId="3" fillId="2" borderId="1" xfId="2" applyNumberFormat="1" applyFill="1" applyBorder="1" applyAlignment="1">
      <alignment horizontal="center"/>
    </xf>
    <xf numFmtId="17" fontId="3" fillId="2" borderId="10" xfId="2" applyNumberFormat="1" applyFill="1" applyBorder="1" applyAlignment="1">
      <alignment horizontal="center"/>
    </xf>
    <xf numFmtId="3" fontId="0" fillId="2" borderId="10" xfId="0" applyNumberFormat="1" applyFill="1" applyBorder="1" applyAlignment="1" applyProtection="1">
      <alignment horizontal="center"/>
      <protection locked="0"/>
    </xf>
    <xf numFmtId="3" fontId="0" fillId="2" borderId="8" xfId="0" applyNumberFormat="1" applyFill="1" applyBorder="1" applyAlignment="1">
      <alignment horizontal="center"/>
    </xf>
    <xf numFmtId="17" fontId="3" fillId="2" borderId="1" xfId="2" applyNumberFormat="1" applyFill="1" applyBorder="1" applyAlignment="1">
      <alignment horizontal="center" vertical="center"/>
    </xf>
    <xf numFmtId="3" fontId="0" fillId="2" borderId="5" xfId="0" applyNumberFormat="1" applyFill="1" applyBorder="1" applyAlignment="1">
      <alignment horizontal="center" vertical="center"/>
    </xf>
    <xf numFmtId="17" fontId="3" fillId="2" borderId="1" xfId="2" applyNumberFormat="1" applyFill="1" applyBorder="1"/>
    <xf numFmtId="3" fontId="3" fillId="2" borderId="1" xfId="2" applyNumberFormat="1" applyFill="1" applyBorder="1" applyAlignment="1" applyProtection="1">
      <alignment horizontal="center"/>
      <protection locked="0"/>
    </xf>
    <xf numFmtId="170" fontId="3" fillId="2" borderId="1" xfId="2" applyNumberFormat="1" applyFill="1" applyBorder="1" applyAlignment="1">
      <alignment horizontal="center"/>
    </xf>
    <xf numFmtId="172" fontId="5" fillId="10" borderId="1" xfId="0" applyFont="1" applyFill="1" applyBorder="1" applyAlignment="1">
      <alignment horizontal="left" vertical="top"/>
    </xf>
    <xf numFmtId="1" fontId="3" fillId="2" borderId="1" xfId="2" applyNumberFormat="1" applyFill="1" applyBorder="1" applyAlignment="1">
      <alignment horizontal="center"/>
    </xf>
    <xf numFmtId="172" fontId="3" fillId="2" borderId="1" xfId="2" applyFill="1" applyBorder="1" applyAlignment="1">
      <alignment horizontal="center"/>
    </xf>
    <xf numFmtId="1" fontId="5" fillId="2" borderId="1" xfId="2" applyNumberFormat="1" applyFon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7" fontId="3" fillId="2" borderId="5" xfId="2" applyNumberFormat="1" applyFill="1" applyBorder="1" applyAlignment="1">
      <alignment horizontal="center"/>
    </xf>
    <xf numFmtId="172" fontId="5" fillId="7" borderId="2" xfId="0" applyFont="1" applyFill="1" applyBorder="1" applyAlignment="1">
      <alignment horizontal="center" vertical="center"/>
    </xf>
    <xf numFmtId="3" fontId="0" fillId="7" borderId="1" xfId="0" applyNumberFormat="1" applyFill="1" applyBorder="1" applyAlignment="1" applyProtection="1">
      <alignment horizontal="center"/>
      <protection locked="0" hidden="1"/>
    </xf>
    <xf numFmtId="1" fontId="3" fillId="12" borderId="1" xfId="2" applyNumberFormat="1" applyFill="1" applyBorder="1" applyAlignment="1" applyProtection="1">
      <alignment horizontal="center" vertical="center"/>
      <protection locked="0"/>
    </xf>
    <xf numFmtId="173" fontId="3" fillId="2" borderId="1" xfId="2" applyNumberFormat="1" applyFill="1" applyBorder="1" applyAlignment="1">
      <alignment horizontal="center"/>
    </xf>
    <xf numFmtId="1" fontId="0" fillId="12" borderId="1" xfId="0" applyNumberFormat="1" applyFill="1" applyBorder="1" applyAlignment="1">
      <alignment horizontal="center"/>
    </xf>
    <xf numFmtId="3" fontId="5" fillId="7" borderId="1" xfId="0" applyNumberFormat="1" applyFont="1" applyFill="1" applyBorder="1" applyAlignment="1" applyProtection="1">
      <alignment horizontal="center"/>
      <protection locked="0" hidden="1"/>
    </xf>
    <xf numFmtId="170" fontId="0" fillId="7" borderId="1" xfId="0" applyNumberFormat="1" applyFill="1" applyBorder="1" applyAlignment="1">
      <alignment horizontal="center"/>
    </xf>
    <xf numFmtId="3" fontId="0" fillId="7" borderId="1" xfId="0" applyNumberFormat="1" applyFill="1" applyBorder="1"/>
    <xf numFmtId="172" fontId="19" fillId="12" borderId="1" xfId="2" applyFont="1" applyFill="1" applyBorder="1" applyAlignment="1">
      <alignment horizontal="center"/>
    </xf>
    <xf numFmtId="0" fontId="19" fillId="12" borderId="1" xfId="3" applyNumberFormat="1" applyFont="1" applyFill="1" applyBorder="1" applyAlignment="1">
      <alignment horizontal="center"/>
    </xf>
    <xf numFmtId="172" fontId="3" fillId="0" borderId="0" xfId="0" applyFont="1" applyAlignment="1">
      <alignment horizontal="center"/>
    </xf>
    <xf numFmtId="1" fontId="3" fillId="0" borderId="0" xfId="0" applyNumberFormat="1" applyFont="1"/>
    <xf numFmtId="172" fontId="19" fillId="12" borderId="1" xfId="2" applyFont="1" applyFill="1" applyBorder="1" applyAlignment="1">
      <alignment horizontal="center" wrapText="1"/>
    </xf>
    <xf numFmtId="172" fontId="24" fillId="2" borderId="0" xfId="0" applyFont="1" applyFill="1" applyAlignment="1">
      <alignment horizontal="center" vertical="center"/>
    </xf>
    <xf numFmtId="172" fontId="24" fillId="2" borderId="0" xfId="0" applyFont="1" applyFill="1" applyAlignment="1">
      <alignment horizontal="center"/>
    </xf>
    <xf numFmtId="172" fontId="24" fillId="0" borderId="0" xfId="0" applyFont="1" applyAlignment="1">
      <alignment horizontal="center" vertical="center"/>
    </xf>
    <xf numFmtId="172" fontId="24" fillId="0" borderId="0" xfId="0" applyFont="1" applyAlignment="1">
      <alignment horizontal="center"/>
    </xf>
    <xf numFmtId="1" fontId="3" fillId="7" borderId="1" xfId="0" applyNumberFormat="1" applyFont="1" applyFill="1" applyBorder="1" applyAlignment="1">
      <alignment horizontal="center"/>
    </xf>
    <xf numFmtId="0" fontId="3" fillId="7" borderId="1" xfId="0" applyNumberFormat="1" applyFont="1" applyFill="1" applyBorder="1" applyAlignment="1">
      <alignment horizontal="center" vertical="center"/>
    </xf>
    <xf numFmtId="172" fontId="0" fillId="0" borderId="0" xfId="0" applyAlignment="1">
      <alignment horizontal="left"/>
    </xf>
    <xf numFmtId="2" fontId="6" fillId="7" borderId="2" xfId="4" applyNumberFormat="1" applyFont="1" applyFill="1" applyBorder="1" applyAlignment="1">
      <alignment horizontal="center" vertical="center" wrapText="1"/>
    </xf>
    <xf numFmtId="2" fontId="19" fillId="12" borderId="1" xfId="3" applyNumberFormat="1" applyFont="1" applyFill="1" applyBorder="1" applyAlignment="1">
      <alignment horizontal="center"/>
    </xf>
    <xf numFmtId="2" fontId="3" fillId="0" borderId="0" xfId="0" applyNumberFormat="1" applyFont="1"/>
    <xf numFmtId="172" fontId="19" fillId="13" borderId="1" xfId="2" applyFont="1" applyFill="1" applyBorder="1" applyAlignment="1">
      <alignment horizontal="center"/>
    </xf>
    <xf numFmtId="172" fontId="8" fillId="13" borderId="1" xfId="0" applyFont="1" applyFill="1" applyBorder="1" applyAlignment="1">
      <alignment wrapText="1"/>
    </xf>
    <xf numFmtId="172" fontId="0" fillId="13" borderId="1" xfId="0" applyFill="1" applyBorder="1" applyAlignment="1">
      <alignment horizontal="center"/>
    </xf>
    <xf numFmtId="0" fontId="19" fillId="13" borderId="1" xfId="3" applyNumberFormat="1" applyFont="1" applyFill="1" applyBorder="1" applyAlignment="1">
      <alignment horizontal="center"/>
    </xf>
    <xf numFmtId="2" fontId="19" fillId="13" borderId="1" xfId="3" applyNumberFormat="1" applyFont="1" applyFill="1" applyBorder="1" applyAlignment="1">
      <alignment horizontal="center"/>
    </xf>
    <xf numFmtId="2" fontId="7" fillId="13" borderId="1" xfId="2" applyNumberFormat="1" applyFont="1" applyFill="1" applyBorder="1" applyAlignment="1">
      <alignment horizontal="center"/>
    </xf>
    <xf numFmtId="172" fontId="19" fillId="13" borderId="1" xfId="3" applyFont="1" applyFill="1" applyBorder="1" applyAlignment="1">
      <alignment horizontal="center"/>
    </xf>
    <xf numFmtId="172" fontId="8" fillId="13" borderId="1" xfId="0" applyFont="1" applyFill="1" applyBorder="1"/>
    <xf numFmtId="172" fontId="21" fillId="13" borderId="1" xfId="0" applyFont="1" applyFill="1" applyBorder="1" applyAlignment="1">
      <alignment horizontal="center" vertical="center"/>
    </xf>
    <xf numFmtId="172" fontId="3" fillId="13" borderId="1" xfId="0" applyFont="1" applyFill="1" applyBorder="1" applyAlignment="1">
      <alignment horizontal="center"/>
    </xf>
    <xf numFmtId="172" fontId="21" fillId="12" borderId="1" xfId="0" applyFont="1" applyFill="1" applyBorder="1" applyAlignment="1">
      <alignment vertical="center"/>
    </xf>
    <xf numFmtId="172" fontId="21" fillId="12" borderId="1" xfId="0" applyFont="1" applyFill="1" applyBorder="1" applyAlignment="1">
      <alignment horizontal="center" vertical="center"/>
    </xf>
    <xf numFmtId="174" fontId="21" fillId="12" borderId="1" xfId="0" applyNumberFormat="1" applyFont="1" applyFill="1" applyBorder="1" applyAlignment="1">
      <alignment horizontal="center" vertical="center"/>
    </xf>
    <xf numFmtId="0" fontId="21" fillId="12" borderId="1" xfId="0" applyNumberFormat="1" applyFont="1" applyFill="1" applyBorder="1" applyAlignment="1">
      <alignment horizontal="center" vertical="center"/>
    </xf>
    <xf numFmtId="2" fontId="7" fillId="12" borderId="1" xfId="2" applyNumberFormat="1" applyFont="1" applyFill="1" applyBorder="1" applyAlignment="1">
      <alignment horizontal="center"/>
    </xf>
    <xf numFmtId="0" fontId="22" fillId="12" borderId="1" xfId="0" applyNumberFormat="1" applyFont="1" applyFill="1" applyBorder="1" applyAlignment="1">
      <alignment horizontal="center" vertical="center"/>
    </xf>
    <xf numFmtId="0" fontId="23" fillId="12" borderId="1" xfId="3" applyNumberFormat="1" applyFont="1" applyFill="1" applyBorder="1" applyAlignment="1">
      <alignment horizontal="center"/>
    </xf>
    <xf numFmtId="172" fontId="19" fillId="12" borderId="1" xfId="3" applyFont="1" applyFill="1" applyBorder="1"/>
    <xf numFmtId="172" fontId="0" fillId="14" borderId="1" xfId="0" applyFill="1" applyBorder="1"/>
    <xf numFmtId="172" fontId="0" fillId="13" borderId="1" xfId="0" applyFill="1" applyBorder="1"/>
    <xf numFmtId="172" fontId="0" fillId="14" borderId="1" xfId="0" applyFill="1" applyBorder="1" applyAlignment="1">
      <alignment horizontal="center"/>
    </xf>
    <xf numFmtId="172" fontId="19" fillId="13" borderId="1" xfId="2" applyFont="1" applyFill="1" applyBorder="1" applyAlignment="1">
      <alignment horizontal="left"/>
    </xf>
    <xf numFmtId="174" fontId="8" fillId="8" borderId="1" xfId="0" applyNumberFormat="1" applyFont="1" applyFill="1" applyBorder="1" applyAlignment="1">
      <alignment horizontal="center"/>
    </xf>
    <xf numFmtId="1" fontId="0" fillId="0" borderId="1" xfId="0" applyNumberFormat="1" applyBorder="1"/>
    <xf numFmtId="172" fontId="17" fillId="7" borderId="1" xfId="0" applyFont="1" applyFill="1" applyBorder="1" applyAlignment="1">
      <alignment horizontal="center" vertical="center"/>
    </xf>
    <xf numFmtId="172" fontId="10" fillId="0" borderId="1" xfId="0" applyFont="1" applyBorder="1" applyAlignment="1">
      <alignment horizontal="left" vertical="center" wrapText="1"/>
    </xf>
    <xf numFmtId="172" fontId="10" fillId="0" borderId="11" xfId="0" applyFont="1" applyBorder="1" applyAlignment="1">
      <alignment horizontal="left" vertical="center" wrapText="1"/>
    </xf>
    <xf numFmtId="172" fontId="10" fillId="0" borderId="16" xfId="0" applyFont="1" applyBorder="1" applyAlignment="1">
      <alignment horizontal="left" vertical="center" wrapText="1"/>
    </xf>
    <xf numFmtId="172" fontId="10" fillId="0" borderId="12" xfId="0" applyFont="1" applyBorder="1" applyAlignment="1">
      <alignment horizontal="left" vertical="center" wrapText="1"/>
    </xf>
    <xf numFmtId="172" fontId="10" fillId="0" borderId="13" xfId="0" applyFont="1" applyBorder="1" applyAlignment="1">
      <alignment horizontal="left" vertical="center" wrapText="1"/>
    </xf>
    <xf numFmtId="172" fontId="10" fillId="0" borderId="0" xfId="0" applyFont="1" applyAlignment="1">
      <alignment horizontal="left" vertical="center" wrapText="1"/>
    </xf>
    <xf numFmtId="172" fontId="10" fillId="0" borderId="14" xfId="0" applyFont="1" applyBorder="1" applyAlignment="1">
      <alignment horizontal="left" vertical="center" wrapText="1"/>
    </xf>
    <xf numFmtId="172" fontId="10" fillId="0" borderId="8" xfId="0" applyFont="1" applyBorder="1" applyAlignment="1">
      <alignment horizontal="left" vertical="center" wrapText="1"/>
    </xf>
    <xf numFmtId="172" fontId="10" fillId="0" borderId="9" xfId="0" applyFont="1" applyBorder="1" applyAlignment="1">
      <alignment horizontal="left" vertical="center" wrapText="1"/>
    </xf>
    <xf numFmtId="172" fontId="10" fillId="0" borderId="15" xfId="0" applyFont="1" applyBorder="1" applyAlignment="1">
      <alignment horizontal="left" vertical="center" wrapText="1"/>
    </xf>
    <xf numFmtId="172" fontId="18" fillId="8" borderId="1" xfId="1" applyFont="1" applyFill="1" applyBorder="1" applyAlignment="1" applyProtection="1">
      <alignment horizontal="center" vertical="center"/>
    </xf>
    <xf numFmtId="172" fontId="13" fillId="8" borderId="1" xfId="1" applyFont="1" applyFill="1" applyBorder="1" applyAlignment="1" applyProtection="1">
      <alignment horizontal="center" vertical="center"/>
    </xf>
    <xf numFmtId="172" fontId="11" fillId="9" borderId="1" xfId="0" applyFont="1" applyFill="1" applyBorder="1" applyAlignment="1">
      <alignment horizontal="center" vertical="center"/>
    </xf>
    <xf numFmtId="172" fontId="12" fillId="8" borderId="1" xfId="0" applyFont="1" applyFill="1" applyBorder="1" applyAlignment="1">
      <alignment horizontal="center" vertical="center"/>
    </xf>
    <xf numFmtId="172" fontId="11" fillId="2" borderId="1" xfId="0" applyFont="1" applyFill="1" applyBorder="1" applyAlignment="1">
      <alignment horizontal="center" vertical="center" wrapText="1"/>
    </xf>
    <xf numFmtId="172" fontId="11" fillId="9" borderId="1" xfId="0" applyFont="1" applyFill="1" applyBorder="1" applyAlignment="1">
      <alignment horizontal="center" vertical="center" wrapText="1"/>
    </xf>
    <xf numFmtId="172" fontId="11" fillId="11" borderId="1" xfId="0" applyFont="1" applyFill="1" applyBorder="1" applyAlignment="1">
      <alignment horizontal="center" vertical="center" wrapText="1"/>
    </xf>
    <xf numFmtId="0" fontId="12" fillId="8" borderId="5" xfId="0" applyNumberFormat="1" applyFont="1" applyFill="1" applyBorder="1" applyAlignment="1">
      <alignment horizontal="center" vertical="center"/>
    </xf>
    <xf numFmtId="0" fontId="12" fillId="8" borderId="7" xfId="0" applyNumberFormat="1" applyFont="1" applyFill="1" applyBorder="1" applyAlignment="1">
      <alignment horizontal="center" vertical="center"/>
    </xf>
    <xf numFmtId="172" fontId="12" fillId="11" borderId="1" xfId="0" applyFont="1" applyFill="1" applyBorder="1" applyAlignment="1">
      <alignment horizontal="center" vertical="center" wrapText="1"/>
    </xf>
    <xf numFmtId="172" fontId="24" fillId="2" borderId="17" xfId="0" applyFont="1" applyFill="1" applyBorder="1" applyAlignment="1">
      <alignment horizontal="center" vertical="center"/>
    </xf>
    <xf numFmtId="172" fontId="24" fillId="2" borderId="18" xfId="0" applyFont="1" applyFill="1" applyBorder="1" applyAlignment="1">
      <alignment horizontal="center" vertical="center"/>
    </xf>
    <xf numFmtId="172" fontId="24" fillId="2" borderId="19" xfId="0" applyFont="1" applyFill="1" applyBorder="1" applyAlignment="1">
      <alignment horizontal="center" vertical="center"/>
    </xf>
    <xf numFmtId="172" fontId="24" fillId="2" borderId="20" xfId="0" applyFont="1" applyFill="1" applyBorder="1" applyAlignment="1">
      <alignment horizontal="center" vertical="center"/>
    </xf>
    <xf numFmtId="172" fontId="24" fillId="2" borderId="0" xfId="0" applyFont="1" applyFill="1" applyAlignment="1">
      <alignment horizontal="center" vertical="center"/>
    </xf>
    <xf numFmtId="172" fontId="24" fillId="2" borderId="21" xfId="0" applyFont="1" applyFill="1" applyBorder="1" applyAlignment="1">
      <alignment horizontal="center" vertical="center"/>
    </xf>
    <xf numFmtId="172" fontId="24" fillId="2" borderId="22" xfId="0" applyFont="1" applyFill="1" applyBorder="1" applyAlignment="1">
      <alignment horizontal="center" vertical="center"/>
    </xf>
    <xf numFmtId="172" fontId="24" fillId="2" borderId="23" xfId="0" applyFont="1" applyFill="1" applyBorder="1" applyAlignment="1">
      <alignment horizontal="center" vertical="center"/>
    </xf>
    <xf numFmtId="172" fontId="24" fillId="2" borderId="24" xfId="0" applyFont="1" applyFill="1" applyBorder="1" applyAlignment="1">
      <alignment horizontal="center" vertical="center"/>
    </xf>
    <xf numFmtId="172" fontId="25" fillId="12" borderId="17" xfId="0" applyFont="1" applyFill="1" applyBorder="1" applyAlignment="1">
      <alignment horizontal="center" vertical="center"/>
    </xf>
    <xf numFmtId="172" fontId="25" fillId="12" borderId="18" xfId="0" applyFont="1" applyFill="1" applyBorder="1" applyAlignment="1">
      <alignment horizontal="center" vertical="center"/>
    </xf>
    <xf numFmtId="172" fontId="25" fillId="12" borderId="19" xfId="0" applyFont="1" applyFill="1" applyBorder="1" applyAlignment="1">
      <alignment horizontal="center" vertical="center"/>
    </xf>
    <xf numFmtId="172" fontId="25" fillId="12" borderId="20" xfId="0" applyFont="1" applyFill="1" applyBorder="1" applyAlignment="1">
      <alignment horizontal="center" vertical="center"/>
    </xf>
    <xf numFmtId="172" fontId="25" fillId="12" borderId="0" xfId="0" applyFont="1" applyFill="1" applyAlignment="1">
      <alignment horizontal="center" vertical="center"/>
    </xf>
    <xf numFmtId="172" fontId="25" fillId="12" borderId="21" xfId="0" applyFont="1" applyFill="1" applyBorder="1" applyAlignment="1">
      <alignment horizontal="center" vertical="center"/>
    </xf>
    <xf numFmtId="172" fontId="25" fillId="12" borderId="22" xfId="0" applyFont="1" applyFill="1" applyBorder="1" applyAlignment="1">
      <alignment horizontal="center" vertical="center"/>
    </xf>
    <xf numFmtId="172" fontId="25" fillId="12" borderId="23" xfId="0" applyFont="1" applyFill="1" applyBorder="1" applyAlignment="1">
      <alignment horizontal="center" vertical="center"/>
    </xf>
    <xf numFmtId="172" fontId="25" fillId="12" borderId="24" xfId="0" applyFont="1" applyFill="1" applyBorder="1" applyAlignment="1">
      <alignment horizontal="center" vertical="center"/>
    </xf>
    <xf numFmtId="172" fontId="0" fillId="13" borderId="17" xfId="0" applyFill="1" applyBorder="1" applyAlignment="1">
      <alignment horizontal="center" vertical="center" wrapText="1"/>
    </xf>
    <xf numFmtId="172" fontId="0" fillId="13" borderId="18" xfId="0" applyFill="1" applyBorder="1" applyAlignment="1">
      <alignment horizontal="center" vertical="center" wrapText="1"/>
    </xf>
    <xf numFmtId="172" fontId="0" fillId="13" borderId="19" xfId="0" applyFill="1" applyBorder="1" applyAlignment="1">
      <alignment horizontal="center" vertical="center" wrapText="1"/>
    </xf>
    <xf numFmtId="172" fontId="0" fillId="13" borderId="20" xfId="0" applyFill="1" applyBorder="1" applyAlignment="1">
      <alignment horizontal="center" vertical="center" wrapText="1"/>
    </xf>
    <xf numFmtId="172" fontId="0" fillId="13" borderId="0" xfId="0" applyFill="1" applyAlignment="1">
      <alignment horizontal="center" vertical="center" wrapText="1"/>
    </xf>
    <xf numFmtId="172" fontId="0" fillId="13" borderId="21" xfId="0" applyFill="1" applyBorder="1" applyAlignment="1">
      <alignment horizontal="center" vertical="center" wrapText="1"/>
    </xf>
    <xf numFmtId="172" fontId="0" fillId="13" borderId="22" xfId="0" applyFill="1" applyBorder="1" applyAlignment="1">
      <alignment horizontal="center" vertical="center" wrapText="1"/>
    </xf>
    <xf numFmtId="172" fontId="0" fillId="13" borderId="23" xfId="0" applyFill="1" applyBorder="1" applyAlignment="1">
      <alignment horizontal="center" vertical="center" wrapText="1"/>
    </xf>
    <xf numFmtId="172" fontId="0" fillId="13" borderId="24" xfId="0" applyFill="1" applyBorder="1" applyAlignment="1">
      <alignment horizontal="center" vertical="center" wrapText="1"/>
    </xf>
    <xf numFmtId="2" fontId="4" fillId="0" borderId="1" xfId="1" applyNumberFormat="1" applyFill="1" applyBorder="1" applyAlignment="1" applyProtection="1">
      <alignment horizontal="center" vertical="center" wrapText="1"/>
    </xf>
    <xf numFmtId="172" fontId="5" fillId="0" borderId="1" xfId="0" applyFont="1" applyBorder="1" applyAlignment="1">
      <alignment horizontal="center" vertical="center"/>
    </xf>
    <xf numFmtId="2" fontId="4" fillId="0" borderId="11" xfId="1" applyNumberFormat="1" applyFill="1" applyBorder="1" applyAlignment="1" applyProtection="1">
      <alignment horizontal="center" vertical="center" wrapText="1"/>
    </xf>
    <xf numFmtId="2" fontId="4" fillId="0" borderId="12" xfId="1" applyNumberFormat="1" applyFill="1" applyBorder="1" applyAlignment="1" applyProtection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172" fontId="5" fillId="0" borderId="5" xfId="0" applyFont="1" applyBorder="1" applyAlignment="1">
      <alignment horizontal="center" vertical="center"/>
    </xf>
    <xf numFmtId="172" fontId="5" fillId="0" borderId="7" xfId="0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/>
    </xf>
    <xf numFmtId="2" fontId="5" fillId="0" borderId="7" xfId="0" applyNumberFormat="1" applyFont="1" applyBorder="1" applyAlignment="1">
      <alignment horizontal="center" vertical="center"/>
    </xf>
    <xf numFmtId="2" fontId="4" fillId="0" borderId="8" xfId="1" applyNumberFormat="1" applyFill="1" applyBorder="1" applyAlignment="1" applyProtection="1">
      <alignment horizontal="center" vertical="center" wrapText="1"/>
    </xf>
    <xf numFmtId="2" fontId="4" fillId="0" borderId="15" xfId="1" applyNumberFormat="1" applyFill="1" applyBorder="1" applyAlignment="1" applyProtection="1">
      <alignment horizontal="center" vertical="center" wrapText="1"/>
    </xf>
    <xf numFmtId="172" fontId="5" fillId="7" borderId="5" xfId="0" applyFont="1" applyFill="1" applyBorder="1" applyAlignment="1">
      <alignment horizontal="center"/>
    </xf>
    <xf numFmtId="172" fontId="5" fillId="7" borderId="6" xfId="0" applyFont="1" applyFill="1" applyBorder="1" applyAlignment="1">
      <alignment horizontal="center"/>
    </xf>
    <xf numFmtId="172" fontId="5" fillId="7" borderId="7" xfId="0" applyFont="1" applyFill="1" applyBorder="1" applyAlignment="1">
      <alignment horizontal="center"/>
    </xf>
    <xf numFmtId="172" fontId="5" fillId="7" borderId="1" xfId="0" applyFont="1" applyFill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/>
    </xf>
    <xf numFmtId="2" fontId="5" fillId="0" borderId="7" xfId="0" applyNumberFormat="1" applyFont="1" applyBorder="1" applyAlignment="1">
      <alignment horizontal="center"/>
    </xf>
    <xf numFmtId="172" fontId="5" fillId="7" borderId="5" xfId="0" applyFont="1" applyFill="1" applyBorder="1" applyAlignment="1">
      <alignment horizontal="center" vertical="center"/>
    </xf>
    <xf numFmtId="172" fontId="5" fillId="7" borderId="6" xfId="0" applyFont="1" applyFill="1" applyBorder="1" applyAlignment="1">
      <alignment horizontal="center" vertical="center"/>
    </xf>
    <xf numFmtId="172" fontId="5" fillId="7" borderId="7" xfId="0" applyFont="1" applyFill="1" applyBorder="1" applyAlignment="1">
      <alignment horizontal="center" vertical="center"/>
    </xf>
    <xf numFmtId="172" fontId="5" fillId="7" borderId="1" xfId="0" applyFont="1" applyFill="1" applyBorder="1" applyAlignment="1">
      <alignment horizontal="center" vertical="center" wrapText="1"/>
    </xf>
    <xf numFmtId="172" fontId="0" fillId="8" borderId="5" xfId="0" applyFill="1" applyBorder="1" applyAlignment="1">
      <alignment horizontal="center" vertical="center"/>
    </xf>
    <xf numFmtId="172" fontId="0" fillId="8" borderId="7" xfId="0" applyFill="1" applyBorder="1" applyAlignment="1">
      <alignment horizontal="center" vertical="center"/>
    </xf>
    <xf numFmtId="172" fontId="5" fillId="0" borderId="6" xfId="0" applyFont="1" applyBorder="1" applyAlignment="1">
      <alignment horizontal="center" vertical="center"/>
    </xf>
    <xf numFmtId="172" fontId="5" fillId="0" borderId="1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172" fontId="0" fillId="2" borderId="1" xfId="0" applyFill="1" applyBorder="1" applyAlignment="1">
      <alignment horizontal="center" vertical="center" wrapText="1"/>
    </xf>
    <xf numFmtId="172" fontId="5" fillId="4" borderId="1" xfId="0" applyFont="1" applyFill="1" applyBorder="1" applyAlignment="1" applyProtection="1">
      <alignment horizontal="center" vertical="center" wrapText="1"/>
      <protection locked="0" hidden="1"/>
    </xf>
    <xf numFmtId="172" fontId="5" fillId="6" borderId="1" xfId="0" applyFont="1" applyFill="1" applyBorder="1" applyAlignment="1">
      <alignment horizontal="center" vertical="center"/>
    </xf>
    <xf numFmtId="172" fontId="5" fillId="0" borderId="1" xfId="0" applyFont="1" applyBorder="1" applyAlignment="1" applyProtection="1">
      <alignment horizontal="left"/>
      <protection locked="0" hidden="1"/>
    </xf>
    <xf numFmtId="172" fontId="5" fillId="4" borderId="1" xfId="0" applyFont="1" applyFill="1" applyBorder="1" applyAlignment="1" applyProtection="1">
      <alignment horizontal="left"/>
      <protection locked="0" hidden="1"/>
    </xf>
    <xf numFmtId="172" fontId="5" fillId="6" borderId="1" xfId="0" applyFont="1" applyFill="1" applyBorder="1" applyAlignment="1" applyProtection="1">
      <alignment horizontal="center" vertical="center" wrapText="1"/>
      <protection locked="0" hidden="1"/>
    </xf>
    <xf numFmtId="172" fontId="5" fillId="4" borderId="9" xfId="0" applyFont="1" applyFill="1" applyBorder="1" applyAlignment="1">
      <alignment horizontal="center"/>
    </xf>
    <xf numFmtId="172" fontId="5" fillId="7" borderId="5" xfId="0" applyFont="1" applyFill="1" applyBorder="1" applyAlignment="1">
      <alignment horizontal="center" vertical="center" wrapText="1"/>
    </xf>
    <xf numFmtId="172" fontId="5" fillId="7" borderId="7" xfId="0" applyFont="1" applyFill="1" applyBorder="1" applyAlignment="1">
      <alignment horizontal="center" vertical="center" wrapText="1"/>
    </xf>
    <xf numFmtId="172" fontId="14" fillId="2" borderId="1" xfId="4" applyFont="1" applyFill="1" applyBorder="1" applyAlignment="1">
      <alignment horizontal="center" vertical="center" wrapText="1"/>
    </xf>
    <xf numFmtId="172" fontId="6" fillId="10" borderId="1" xfId="4" applyFont="1" applyFill="1" applyBorder="1" applyAlignment="1">
      <alignment horizontal="center" vertical="center" wrapText="1"/>
    </xf>
    <xf numFmtId="172" fontId="0" fillId="13" borderId="18" xfId="0" applyFill="1" applyBorder="1" applyAlignment="1">
      <alignment horizontal="center" vertical="center"/>
    </xf>
    <xf numFmtId="172" fontId="0" fillId="13" borderId="19" xfId="0" applyFill="1" applyBorder="1" applyAlignment="1">
      <alignment horizontal="center" vertical="center"/>
    </xf>
    <xf numFmtId="172" fontId="0" fillId="13" borderId="20" xfId="0" applyFill="1" applyBorder="1" applyAlignment="1">
      <alignment horizontal="center" vertical="center"/>
    </xf>
    <xf numFmtId="172" fontId="0" fillId="13" borderId="0" xfId="0" applyFill="1" applyAlignment="1">
      <alignment horizontal="center" vertical="center"/>
    </xf>
    <xf numFmtId="172" fontId="0" fillId="13" borderId="21" xfId="0" applyFill="1" applyBorder="1" applyAlignment="1">
      <alignment horizontal="center" vertical="center"/>
    </xf>
    <xf numFmtId="172" fontId="0" fillId="13" borderId="22" xfId="0" applyFill="1" applyBorder="1" applyAlignment="1">
      <alignment horizontal="center" vertical="center"/>
    </xf>
    <xf numFmtId="172" fontId="0" fillId="13" borderId="23" xfId="0" applyFill="1" applyBorder="1" applyAlignment="1">
      <alignment horizontal="center" vertical="center"/>
    </xf>
    <xf numFmtId="172" fontId="0" fillId="13" borderId="24" xfId="0" applyFill="1" applyBorder="1" applyAlignment="1">
      <alignment horizontal="center" vertical="center"/>
    </xf>
  </cellXfs>
  <cellStyles count="12">
    <cellStyle name="Hipervínculo" xfId="1" builtinId="8"/>
    <cellStyle name="Hipervínculo 2" xfId="11" xr:uid="{00000000-0005-0000-0000-000001000000}"/>
    <cellStyle name="Hipervínculo 3" xfId="8" xr:uid="{00000000-0005-0000-0000-000002000000}"/>
    <cellStyle name="Moneda" xfId="6" builtinId="4"/>
    <cellStyle name="Moneda 2" xfId="7" xr:uid="{00000000-0005-0000-0000-000004000000}"/>
    <cellStyle name="Normal" xfId="0" builtinId="0"/>
    <cellStyle name="Normal 2" xfId="2" xr:uid="{00000000-0005-0000-0000-000006000000}"/>
    <cellStyle name="Normal 2 2" xfId="10" xr:uid="{00000000-0005-0000-0000-000007000000}"/>
    <cellStyle name="Normal 3" xfId="3" xr:uid="{00000000-0005-0000-0000-000008000000}"/>
    <cellStyle name="Normal 4" xfId="9" xr:uid="{00000000-0005-0000-0000-000009000000}"/>
    <cellStyle name="Normal_DISRTRIBUCION ENERGIA" xfId="4" xr:uid="{00000000-0005-0000-0000-00000A000000}"/>
    <cellStyle name="Porcentaje" xfId="5" builtinId="5"/>
  </cellStyles>
  <dxfs count="5">
    <dxf>
      <numFmt numFmtId="1" formatCode="0"/>
    </dxf>
    <dxf>
      <numFmt numFmtId="0" formatCode="General"/>
    </dxf>
    <dxf>
      <numFmt numFmtId="0" formatCode="General"/>
    </dxf>
    <dxf>
      <numFmt numFmtId="14" formatCode="0.00%"/>
    </dxf>
    <dxf>
      <numFmt numFmtId="14" formatCode="0.00%"/>
    </dxf>
  </dxfs>
  <tableStyles count="0" defaultTableStyle="TableStyleMedium2" defaultPivotStyle="PivotStyleLight16"/>
  <colors>
    <mruColors>
      <color rgb="FFFFFF6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'CONSUMOS Y PRODUCCIÓN'!$B$70</c:f>
              <c:strCache>
                <c:ptCount val="1"/>
                <c:pt idx="0">
                  <c:v>ACPM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multiLvlStrRef>
              <c:f>'CONSUMOS Y PRODUCCIÓN'!$B$72:$B$95</c:f>
            </c:multiLvlStrRef>
          </c:cat>
          <c:val>
            <c:numRef>
              <c:f>'CONSUMOS Y PRODUCCIÓN'!$E$72:$E$95</c:f>
            </c:numRef>
          </c:val>
          <c:extLst>
            <c:ext xmlns:c16="http://schemas.microsoft.com/office/drawing/2014/chart" uri="{C3380CC4-5D6E-409C-BE32-E72D297353CC}">
              <c16:uniqueId val="{00000000-148A-4B06-B0D2-8EF96BEDEE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1328064"/>
        <c:axId val="51317728"/>
      </c:barChart>
      <c:catAx>
        <c:axId val="513280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200" b="0"/>
                  <a:t>Meses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mmm\-\y\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17728"/>
        <c:crosses val="autoZero"/>
        <c:auto val="1"/>
        <c:lblAlgn val="ctr"/>
        <c:lblOffset val="100"/>
        <c:noMultiLvlLbl val="1"/>
      </c:catAx>
      <c:valAx>
        <c:axId val="51317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/>
                  <a:t>Galones</a:t>
                </a:r>
              </a:p>
            </c:rich>
          </c:tx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8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'CONSUMOS Y PRODUCCIÓN'!$B$2</c:f>
              <c:strCache>
                <c:ptCount val="1"/>
                <c:pt idx="0">
                  <c:v>ENERGÍA ELÉCTRICA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'CONSUMOS Y PRODUCCIÓN'!$B$4:$B$27</c:f>
              <c:strCache>
                <c:ptCount val="24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  <c:pt idx="12">
                  <c:v>ENERO</c:v>
                </c:pt>
                <c:pt idx="13">
                  <c:v>FEBRERO</c:v>
                </c:pt>
                <c:pt idx="14">
                  <c:v>MARZO</c:v>
                </c:pt>
                <c:pt idx="15">
                  <c:v>ABRIL</c:v>
                </c:pt>
                <c:pt idx="16">
                  <c:v>MAYO</c:v>
                </c:pt>
                <c:pt idx="17">
                  <c:v>JUNIO</c:v>
                </c:pt>
                <c:pt idx="18">
                  <c:v>JULIO</c:v>
                </c:pt>
                <c:pt idx="19">
                  <c:v>AGOSTO</c:v>
                </c:pt>
                <c:pt idx="20">
                  <c:v>SEPTIEMBRE</c:v>
                </c:pt>
                <c:pt idx="21">
                  <c:v>OCTUBRE</c:v>
                </c:pt>
                <c:pt idx="22">
                  <c:v>NOVIEMBRE</c:v>
                </c:pt>
                <c:pt idx="23">
                  <c:v>DICIEMBRE</c:v>
                </c:pt>
              </c:strCache>
            </c:strRef>
          </c:cat>
          <c:val>
            <c:numRef>
              <c:f>'CONSUMOS Y PRODUCCIÓN'!$E$4:$E$27</c:f>
              <c:numCache>
                <c:formatCode>#,##0</c:formatCode>
                <c:ptCount val="24"/>
                <c:pt idx="0">
                  <c:v>37920</c:v>
                </c:pt>
                <c:pt idx="1">
                  <c:v>34420</c:v>
                </c:pt>
                <c:pt idx="2">
                  <c:v>45020</c:v>
                </c:pt>
                <c:pt idx="3">
                  <c:v>48980</c:v>
                </c:pt>
                <c:pt idx="4">
                  <c:v>39940</c:v>
                </c:pt>
                <c:pt idx="5">
                  <c:v>44560</c:v>
                </c:pt>
                <c:pt idx="6">
                  <c:v>41860</c:v>
                </c:pt>
                <c:pt idx="7">
                  <c:v>21560</c:v>
                </c:pt>
                <c:pt idx="8">
                  <c:v>46180</c:v>
                </c:pt>
                <c:pt idx="9">
                  <c:v>52980</c:v>
                </c:pt>
                <c:pt idx="10">
                  <c:v>45340</c:v>
                </c:pt>
                <c:pt idx="11">
                  <c:v>45168</c:v>
                </c:pt>
                <c:pt idx="12" formatCode="0">
                  <c:v>45460</c:v>
                </c:pt>
                <c:pt idx="13" formatCode="0">
                  <c:v>47060</c:v>
                </c:pt>
                <c:pt idx="14" formatCode="0">
                  <c:v>48620</c:v>
                </c:pt>
                <c:pt idx="15" formatCode="0">
                  <c:v>55167</c:v>
                </c:pt>
                <c:pt idx="16" formatCode="0">
                  <c:v>51900</c:v>
                </c:pt>
                <c:pt idx="17" formatCode="0">
                  <c:v>53880</c:v>
                </c:pt>
                <c:pt idx="18" formatCode="0">
                  <c:v>48360</c:v>
                </c:pt>
                <c:pt idx="19" formatCode="0">
                  <c:v>48943</c:v>
                </c:pt>
                <c:pt idx="20" formatCode="0">
                  <c:v>54559</c:v>
                </c:pt>
                <c:pt idx="21" formatCode="0">
                  <c:v>111960</c:v>
                </c:pt>
                <c:pt idx="22" formatCode="0">
                  <c:v>47960</c:v>
                </c:pt>
                <c:pt idx="23" formatCode="0">
                  <c:v>47960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2F-43CB-B92B-066022E59E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1320992"/>
        <c:axId val="51321536"/>
      </c:barChart>
      <c:catAx>
        <c:axId val="513209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Meses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1536"/>
        <c:crosses val="autoZero"/>
        <c:auto val="1"/>
        <c:lblAlgn val="ctr"/>
        <c:lblOffset val="100"/>
        <c:noMultiLvlLbl val="1"/>
      </c:catAx>
      <c:valAx>
        <c:axId val="5132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kWh</a:t>
                </a:r>
              </a:p>
            </c:rich>
          </c:tx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0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'CONSUMOS Y PRODUCCIÓN'!$B$36</c:f>
              <c:strCache>
                <c:ptCount val="1"/>
                <c:pt idx="0">
                  <c:v>GAS NATURAL 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'CONSUMOS Y PRODUCCIÓN'!$B$38:$B$61</c:f>
              <c:strCache>
                <c:ptCount val="24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  <c:pt idx="12">
                  <c:v>ENERO</c:v>
                </c:pt>
                <c:pt idx="13">
                  <c:v>FEBRERO</c:v>
                </c:pt>
                <c:pt idx="14">
                  <c:v>MARZO</c:v>
                </c:pt>
                <c:pt idx="15">
                  <c:v>ABRIL</c:v>
                </c:pt>
                <c:pt idx="16">
                  <c:v>MAYO</c:v>
                </c:pt>
                <c:pt idx="17">
                  <c:v>JUNIO</c:v>
                </c:pt>
                <c:pt idx="18">
                  <c:v>JULIO</c:v>
                </c:pt>
                <c:pt idx="19">
                  <c:v>AGOSTO</c:v>
                </c:pt>
                <c:pt idx="20">
                  <c:v>SEPTIEMBRE</c:v>
                </c:pt>
                <c:pt idx="21">
                  <c:v>OCTUBRE</c:v>
                </c:pt>
                <c:pt idx="22">
                  <c:v>NOVIEMBRE</c:v>
                </c:pt>
                <c:pt idx="23">
                  <c:v>DICIEMBRE</c:v>
                </c:pt>
              </c:strCache>
            </c:strRef>
          </c:cat>
          <c:val>
            <c:numRef>
              <c:f>'CONSUMOS Y PRODUCCIÓN'!$C$38:$C$61</c:f>
              <c:numCache>
                <c:formatCode>0</c:formatCode>
                <c:ptCount val="24"/>
                <c:pt idx="0">
                  <c:v>1094303</c:v>
                </c:pt>
                <c:pt idx="1">
                  <c:v>1062498</c:v>
                </c:pt>
                <c:pt idx="2">
                  <c:v>1146662.3999999999</c:v>
                </c:pt>
                <c:pt idx="3">
                  <c:v>954864.2</c:v>
                </c:pt>
                <c:pt idx="4">
                  <c:v>710740</c:v>
                </c:pt>
                <c:pt idx="5">
                  <c:v>841975.4</c:v>
                </c:pt>
                <c:pt idx="6">
                  <c:v>915140.72</c:v>
                </c:pt>
                <c:pt idx="7">
                  <c:v>964127.14</c:v>
                </c:pt>
                <c:pt idx="8">
                  <c:v>1005434.93</c:v>
                </c:pt>
                <c:pt idx="9">
                  <c:v>1034437</c:v>
                </c:pt>
                <c:pt idx="10">
                  <c:v>1006854</c:v>
                </c:pt>
                <c:pt idx="11">
                  <c:v>1102990.24</c:v>
                </c:pt>
                <c:pt idx="12">
                  <c:v>1030583</c:v>
                </c:pt>
                <c:pt idx="13">
                  <c:v>1087582</c:v>
                </c:pt>
                <c:pt idx="14">
                  <c:v>1208276</c:v>
                </c:pt>
                <c:pt idx="15">
                  <c:v>1133482</c:v>
                </c:pt>
                <c:pt idx="16">
                  <c:v>1207940</c:v>
                </c:pt>
                <c:pt idx="17">
                  <c:v>1157737</c:v>
                </c:pt>
                <c:pt idx="18">
                  <c:v>1123137</c:v>
                </c:pt>
                <c:pt idx="19">
                  <c:v>1150020</c:v>
                </c:pt>
                <c:pt idx="20">
                  <c:v>1185168</c:v>
                </c:pt>
                <c:pt idx="21">
                  <c:v>1165774</c:v>
                </c:pt>
                <c:pt idx="22">
                  <c:v>1171306</c:v>
                </c:pt>
                <c:pt idx="23">
                  <c:v>1195423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3C-4F0A-A779-51A2F231F2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1322080"/>
        <c:axId val="51322624"/>
      </c:barChart>
      <c:catAx>
        <c:axId val="513220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Meses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2624"/>
        <c:crosses val="autoZero"/>
        <c:auto val="1"/>
        <c:lblAlgn val="ctr"/>
        <c:lblOffset val="100"/>
        <c:noMultiLvlLbl val="1"/>
      </c:catAx>
      <c:valAx>
        <c:axId val="51322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Metros cúbicos</a:t>
                </a:r>
              </a:p>
            </c:rich>
          </c:tx>
          <c:layout>
            <c:manualLayout>
              <c:xMode val="edge"/>
              <c:yMode val="edge"/>
              <c:x val="2.3038796300340503E-2"/>
              <c:y val="0.35932294623211386"/>
            </c:manualLayout>
          </c:layout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2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'CONSUMOS Y PRODUCCIÓN'!$B$138</c:f>
              <c:strCache>
                <c:ptCount val="1"/>
                <c:pt idx="0">
                  <c:v>PRODUCCIÓN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'CONSUMOS Y PRODUCCIÓN'!$B$140:$B$163</c:f>
              <c:strCache>
                <c:ptCount val="24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  <c:pt idx="12">
                  <c:v>ENERO</c:v>
                </c:pt>
                <c:pt idx="13">
                  <c:v>FEBRERO</c:v>
                </c:pt>
                <c:pt idx="14">
                  <c:v>MARZO</c:v>
                </c:pt>
                <c:pt idx="15">
                  <c:v>ABRIL</c:v>
                </c:pt>
                <c:pt idx="16">
                  <c:v>MAYO</c:v>
                </c:pt>
                <c:pt idx="17">
                  <c:v>JUNIO</c:v>
                </c:pt>
                <c:pt idx="18">
                  <c:v>JULIO</c:v>
                </c:pt>
                <c:pt idx="19">
                  <c:v>AGOSTO</c:v>
                </c:pt>
                <c:pt idx="20">
                  <c:v>SEPTIEMBRE</c:v>
                </c:pt>
                <c:pt idx="21">
                  <c:v>OCTUBRE</c:v>
                </c:pt>
                <c:pt idx="22">
                  <c:v>NOVIEMBRE</c:v>
                </c:pt>
                <c:pt idx="23">
                  <c:v>DICIEMBRE</c:v>
                </c:pt>
              </c:strCache>
            </c:strRef>
          </c:cat>
          <c:val>
            <c:numRef>
              <c:f>'CONSUMOS Y PRODUCCIÓN'!$E$140:$E$163</c:f>
              <c:numCache>
                <c:formatCode>#,##0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EEFE-40AE-9F79-BA29A0EC87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1323168"/>
        <c:axId val="51324256"/>
      </c:barChart>
      <c:catAx>
        <c:axId val="513231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200" b="0"/>
                  <a:t>Meses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4256"/>
        <c:crosses val="autoZero"/>
        <c:auto val="1"/>
        <c:lblAlgn val="ctr"/>
        <c:lblOffset val="100"/>
        <c:noMultiLvlLbl val="1"/>
      </c:catAx>
      <c:valAx>
        <c:axId val="51324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/>
                  <a:t>Toneladas</a:t>
                </a:r>
              </a:p>
            </c:rich>
          </c:tx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3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GASOLINA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'CONSUMOS Y PRODUCCIÓN'!$B$104</c:f>
              <c:strCache>
                <c:ptCount val="1"/>
                <c:pt idx="0">
                  <c:v>GASOLINA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multiLvlStrRef>
              <c:f>'CONSUMOS Y PRODUCCIÓN'!$B$106:$B$129</c:f>
            </c:multiLvlStrRef>
          </c:cat>
          <c:val>
            <c:numRef>
              <c:f>'CONSUMOS Y PRODUCCIÓN'!$E$106:$E$129</c:f>
            </c:numRef>
          </c:val>
          <c:extLst>
            <c:ext xmlns:c16="http://schemas.microsoft.com/office/drawing/2014/chart" uri="{C3380CC4-5D6E-409C-BE32-E72D297353CC}">
              <c16:uniqueId val="{00000000-B2EA-4811-A6BC-83517D6E1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1324800"/>
        <c:axId val="51327520"/>
      </c:barChart>
      <c:catAx>
        <c:axId val="513248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/>
                  <a:t>Meses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mmm\-\y\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7520"/>
        <c:crosses val="autoZero"/>
        <c:auto val="1"/>
        <c:lblAlgn val="ctr"/>
        <c:lblOffset val="100"/>
        <c:noMultiLvlLbl val="1"/>
      </c:catAx>
      <c:valAx>
        <c:axId val="5132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/>
                  <a:t>Galones</a:t>
                </a:r>
              </a:p>
            </c:rich>
          </c:tx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1324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MATRIZ ENERGÉTICA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9.5826571587832421E-2"/>
          <c:y val="0.25518775236195623"/>
          <c:w val="0.85577768764996109"/>
          <c:h val="0.58523854543035969"/>
        </c:manualLayout>
      </c:layout>
      <c:pie3DChart>
        <c:varyColors val="1"/>
        <c:ser>
          <c:idx val="0"/>
          <c:order val="0"/>
          <c:tx>
            <c:strRef>
              <c:f>'MATRIZ ENERGÉTICA'!$A$24:$B$24</c:f>
              <c:strCache>
                <c:ptCount val="1"/>
                <c:pt idx="0">
                  <c:v>MATRIZ ENERGETICA </c:v>
                </c:pt>
              </c:strCache>
            </c:strRef>
          </c:tx>
          <c:dPt>
            <c:idx val="0"/>
            <c:bubble3D val="0"/>
            <c:explosion val="23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1D1B-4626-81EE-6B270DD9EC79}"/>
              </c:ext>
            </c:extLst>
          </c:dPt>
          <c:dPt>
            <c:idx val="1"/>
            <c:bubble3D val="0"/>
            <c:explosion val="9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D7F5-4DE5-BE20-940689E4AD2B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1D1B-4626-81EE-6B270DD9EC79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7B37-41D1-BAF6-60C1F0B639CD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9-7B37-41D1-BAF6-60C1F0B639CD}"/>
              </c:ext>
            </c:extLst>
          </c:dPt>
          <c:dLbls>
            <c:dLbl>
              <c:idx val="0"/>
              <c:layout>
                <c:manualLayout>
                  <c:x val="7.3891509274078823E-2"/>
                  <c:y val="2.287575693194173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D1B-4626-81EE-6B270DD9EC79}"/>
                </c:ext>
              </c:extLst>
            </c:dLbl>
            <c:dLbl>
              <c:idx val="1"/>
              <c:layout>
                <c:manualLayout>
                  <c:x val="-0.27848128116316384"/>
                  <c:y val="-5.53975019534347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7F5-4DE5-BE20-940689E4AD2B}"/>
                </c:ext>
              </c:extLst>
            </c:dLbl>
            <c:dLbl>
              <c:idx val="2"/>
              <c:layout>
                <c:manualLayout>
                  <c:x val="-0.12358812457808567"/>
                  <c:y val="1.042150129543571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D1B-4626-81EE-6B270DD9EC79}"/>
                </c:ext>
              </c:extLst>
            </c:dLbl>
            <c:dLbl>
              <c:idx val="3"/>
              <c:layout>
                <c:manualLayout>
                  <c:x val="-2.5095415235866426E-2"/>
                  <c:y val="-4.79113934752227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B37-41D1-BAF6-60C1F0B639CD}"/>
                </c:ext>
              </c:extLst>
            </c:dLbl>
            <c:numFmt formatCode="#.#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'MATRIZ ENERGÉTICA'!$A$26:$A$29</c:f>
              <c:strCache>
                <c:ptCount val="2"/>
                <c:pt idx="0">
                  <c:v>ENERGÍA ELÉCTRICA</c:v>
                </c:pt>
                <c:pt idx="1">
                  <c:v>GAS NATURAL </c:v>
                </c:pt>
              </c:strCache>
            </c:strRef>
          </c:cat>
          <c:val>
            <c:numRef>
              <c:f>'MATRIZ ENERGÉTICA'!$B$26:$B$29</c:f>
              <c:numCache>
                <c:formatCode>#,##0</c:formatCode>
                <c:ptCount val="2"/>
                <c:pt idx="0">
                  <c:v>503928</c:v>
                </c:pt>
                <c:pt idx="1">
                  <c:v>118187149.81346001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F5-4DE5-BE20-940689E4AD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MATRIZ COSTOS ENERGÉTICOS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9.2767199872257719E-2"/>
          <c:y val="0.25841280256634586"/>
          <c:w val="0.81446560025548453"/>
          <c:h val="0.56490995917177023"/>
        </c:manualLayout>
      </c:layout>
      <c:pie3DChart>
        <c:varyColors val="1"/>
        <c:ser>
          <c:idx val="0"/>
          <c:order val="0"/>
          <c:tx>
            <c:strRef>
              <c:f>'MATRIZ ENERGÉTICA'!$A$33:$C$33</c:f>
              <c:strCache>
                <c:ptCount val="1"/>
                <c:pt idx="0">
                  <c:v>MATRIZ COSTOS ENERGETICOS  </c:v>
                </c:pt>
              </c:strCache>
            </c:strRef>
          </c:tx>
          <c:dPt>
            <c:idx val="0"/>
            <c:bubble3D val="0"/>
            <c:explosion val="6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8F00-408E-BD18-4FE616420E8B}"/>
              </c:ext>
            </c:extLst>
          </c:dPt>
          <c:dPt>
            <c:idx val="1"/>
            <c:bubble3D val="0"/>
            <c:explosion val="12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8F00-408E-BD18-4FE616420E8B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8F00-408E-BD18-4FE616420E8B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FCDA-4573-B427-4AE1C266789C}"/>
              </c:ext>
            </c:extLst>
          </c:dPt>
          <c:dLbls>
            <c:dLbl>
              <c:idx val="0"/>
              <c:layout>
                <c:manualLayout>
                  <c:x val="3.5583395860563659E-2"/>
                  <c:y val="-1.229367162438032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F00-408E-BD18-4FE616420E8B}"/>
                </c:ext>
              </c:extLst>
            </c:dLbl>
            <c:dLbl>
              <c:idx val="1"/>
              <c:layout>
                <c:manualLayout>
                  <c:x val="-1.7017282690249012E-2"/>
                  <c:y val="-2.321376494604841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F00-408E-BD18-4FE616420E8B}"/>
                </c:ext>
              </c:extLst>
            </c:dLbl>
            <c:dLbl>
              <c:idx val="2"/>
              <c:layout>
                <c:manualLayout>
                  <c:x val="-6.0568171502247949E-2"/>
                  <c:y val="1.200058326042556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F00-408E-BD18-4FE616420E8B}"/>
                </c:ext>
              </c:extLst>
            </c:dLbl>
            <c:dLbl>
              <c:idx val="3"/>
              <c:layout>
                <c:manualLayout>
                  <c:x val="3.2859297378444965E-2"/>
                  <c:y val="-3.64348206474190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CDA-4573-B427-4AE1C266789C}"/>
                </c:ext>
              </c:extLst>
            </c:dLbl>
            <c:numFmt formatCode="#.#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'MATRIZ ENERGÉTICA'!$A$35:$A$38</c:f>
              <c:strCache>
                <c:ptCount val="2"/>
                <c:pt idx="0">
                  <c:v>ENERGÍA ELÉCTRICA</c:v>
                </c:pt>
                <c:pt idx="1">
                  <c:v>GAS NATURAL </c:v>
                </c:pt>
              </c:strCache>
            </c:strRef>
          </c:cat>
          <c:val>
            <c:numRef>
              <c:f>'MATRIZ ENERGÉTICA'!$B$35:$B$38</c:f>
              <c:numCache>
                <c:formatCode>[$$-240A]\ #,##0</c:formatCode>
                <c:ptCount val="2"/>
                <c:pt idx="0">
                  <c:v>273884868</c:v>
                </c:pt>
                <c:pt idx="1">
                  <c:v>15526656246.3311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B5-40EF-B6C1-7E171A6543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Energía</a:t>
            </a:r>
            <a:r>
              <a:rPr lang="es-ES" baseline="0"/>
              <a:t> Vs Producción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'Analisis Energeticos'!$B$81:$E$81</c:f>
              <c:strCache>
                <c:ptCount val="1"/>
                <c:pt idx="0">
                  <c:v>Energía Vs Producción 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backward val="3500"/>
            <c:dispRSqr val="1"/>
            <c:dispEq val="1"/>
            <c:trendlineLbl>
              <c:layout>
                <c:manualLayout>
                  <c:x val="8.5455161854768161E-2"/>
                  <c:y val="0.28975029163021288"/>
                </c:manualLayout>
              </c:layout>
              <c:numFmt formatCode="#,##0,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</c:trendlineLbl>
          </c:trendline>
          <c:xVal>
            <c:numRef>
              <c:f>'Analisis Energeticos'!$D$85:$D$96</c:f>
              <c:numCache>
                <c:formatCode>0</c:formatCode>
                <c:ptCount val="12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1">
                  <c:v>0</c:v>
                </c:pt>
              </c:numCache>
            </c:numRef>
          </c:xVal>
          <c:yVal>
            <c:numRef>
              <c:f>'Analisis Energeticos'!$E$85:$E$96</c:f>
              <c:numCache>
                <c:formatCode>#,##0</c:formatCode>
                <c:ptCount val="12"/>
                <c:pt idx="1">
                  <c:v>10640275.036</c:v>
                </c:pt>
                <c:pt idx="2">
                  <c:v>11491004.0768</c:v>
                </c:pt>
                <c:pt idx="3">
                  <c:v>9580434.4443999995</c:v>
                </c:pt>
                <c:pt idx="4">
                  <c:v>7134546.6800000006</c:v>
                </c:pt>
                <c:pt idx="5">
                  <c:v>8449158.4428000003</c:v>
                </c:pt>
                <c:pt idx="6">
                  <c:v>9176794.6670399997</c:v>
                </c:pt>
                <c:pt idx="7">
                  <c:v>9645477.1114800014</c:v>
                </c:pt>
                <c:pt idx="8">
                  <c:v>10082431.471260002</c:v>
                </c:pt>
                <c:pt idx="9">
                  <c:v>10378730.134</c:v>
                </c:pt>
                <c:pt idx="11">
                  <c:v>11055216.575680001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B9-483A-A42A-49770E6CD4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6975664"/>
        <c:axId val="2136974032"/>
      </c:scatterChart>
      <c:valAx>
        <c:axId val="2136975664"/>
        <c:scaling>
          <c:orientation val="minMax"/>
          <c:min val="1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Producción (Ton)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36974032"/>
        <c:crosses val="autoZero"/>
        <c:crossBetween val="midCat"/>
      </c:valAx>
      <c:valAx>
        <c:axId val="2136974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36975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DIAGRAMA DE PARETO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0.10081272570052992"/>
          <c:y val="8.8879589690374947E-2"/>
          <c:w val="0.7906651608991212"/>
          <c:h val="0.670689976453050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2D05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PARETO!$A$4:$A$13</c:f>
              <c:strCache>
                <c:ptCount val="10"/>
                <c:pt idx="0">
                  <c:v>TECNOLOGIA</c:v>
                </c:pt>
                <c:pt idx="1">
                  <c:v>INFRAESTRUCTURA</c:v>
                </c:pt>
                <c:pt idx="2">
                  <c:v>MANTENIMIENTO </c:v>
                </c:pt>
                <c:pt idx="3">
                  <c:v>OPERACIONES</c:v>
                </c:pt>
                <c:pt idx="4">
                  <c:v>ALMACEN</c:v>
                </c:pt>
                <c:pt idx="5">
                  <c:v>JURIDICA</c:v>
                </c:pt>
                <c:pt idx="6">
                  <c:v>GESTIÓN HUMANA</c:v>
                </c:pt>
                <c:pt idx="7">
                  <c:v>FINANCIERA</c:v>
                </c:pt>
                <c:pt idx="8">
                  <c:v>CASINO</c:v>
                </c:pt>
                <c:pt idx="9">
                  <c:v>PLANEACIÓN</c:v>
                </c:pt>
              </c:strCache>
            </c:strRef>
          </c:cat>
          <c:val>
            <c:numRef>
              <c:f>PARETO!$B$4:$B$13</c:f>
              <c:numCache>
                <c:formatCode>0</c:formatCode>
                <c:ptCount val="10"/>
                <c:pt idx="0">
                  <c:v>967.16399999999999</c:v>
                </c:pt>
                <c:pt idx="1">
                  <c:v>398.61649999999997</c:v>
                </c:pt>
                <c:pt idx="2">
                  <c:v>240.85569999999998</c:v>
                </c:pt>
                <c:pt idx="3">
                  <c:v>119.38760000000005</c:v>
                </c:pt>
                <c:pt idx="4">
                  <c:v>80.092000000000027</c:v>
                </c:pt>
                <c:pt idx="5">
                  <c:v>79.482000000000014</c:v>
                </c:pt>
                <c:pt idx="6">
                  <c:v>50.511999999999972</c:v>
                </c:pt>
                <c:pt idx="7">
                  <c:v>46.391999999999975</c:v>
                </c:pt>
                <c:pt idx="8">
                  <c:v>37.240499999999997</c:v>
                </c:pt>
                <c:pt idx="9">
                  <c:v>21.471999999999991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B-418A-9863-E1D0788EF9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872480"/>
        <c:axId val="100871936"/>
      </c:barChart>
      <c:lineChart>
        <c:grouping val="standard"/>
        <c:varyColors val="0"/>
        <c:ser>
          <c:idx val="1"/>
          <c:order val="1"/>
          <c:spPr>
            <a:ln w="31750" cap="rnd">
              <a:solidFill>
                <a:schemeClr val="accent2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12700">
                <a:solidFill>
                  <a:schemeClr val="lt2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marker>
          <c:dLbls>
            <c:dLbl>
              <c:idx val="0"/>
              <c:layout>
                <c:manualLayout>
                  <c:x val="-3.8967692256563227E-2"/>
                  <c:y val="-3.82393797077706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88B-418A-9863-E1D0788EF931}"/>
                </c:ext>
              </c:extLst>
            </c:dLbl>
            <c:dLbl>
              <c:idx val="1"/>
              <c:layout>
                <c:manualLayout>
                  <c:x val="-3.9050839720408875E-2"/>
                  <c:y val="-3.90380627526713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88B-418A-9863-E1D0788EF931}"/>
                </c:ext>
              </c:extLst>
            </c:dLbl>
            <c:dLbl>
              <c:idx val="2"/>
              <c:layout>
                <c:manualLayout>
                  <c:x val="-2.4063958871273678E-2"/>
                  <c:y val="-3.54361272927507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88B-418A-9863-E1D0788EF931}"/>
                </c:ext>
              </c:extLst>
            </c:dLbl>
            <c:dLbl>
              <c:idx val="3"/>
              <c:layout>
                <c:manualLayout>
                  <c:x val="-2.2842072754987057E-2"/>
                  <c:y val="-3.89863735973852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88B-418A-9863-E1D0788EF931}"/>
                </c:ext>
              </c:extLst>
            </c:dLbl>
            <c:dLbl>
              <c:idx val="4"/>
              <c:layout>
                <c:manualLayout>
                  <c:x val="-1.9932999639470293E-2"/>
                  <c:y val="-4.11406339409774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88B-418A-9863-E1D0788EF931}"/>
                </c:ext>
              </c:extLst>
            </c:dLbl>
            <c:dLbl>
              <c:idx val="5"/>
              <c:layout>
                <c:manualLayout>
                  <c:x val="-2.345058781114152E-2"/>
                  <c:y val="-4.61800546280343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88B-418A-9863-E1D0788EF931}"/>
                </c:ext>
              </c:extLst>
            </c:dLbl>
            <c:dLbl>
              <c:idx val="6"/>
              <c:layout>
                <c:manualLayout>
                  <c:x val="-1.9932999639470293E-2"/>
                  <c:y val="-3.94917366581146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88B-418A-9863-E1D0788EF931}"/>
                </c:ext>
              </c:extLst>
            </c:dLbl>
            <c:dLbl>
              <c:idx val="7"/>
              <c:layout>
                <c:manualLayout>
                  <c:x val="-2.2278058420584446E-2"/>
                  <c:y val="-3.47049975014223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88B-418A-9863-E1D0788EF931}"/>
                </c:ext>
              </c:extLst>
            </c:dLbl>
            <c:dLbl>
              <c:idx val="8"/>
              <c:layout>
                <c:manualLayout>
                  <c:x val="-2.5795646592255674E-2"/>
                  <c:y val="-3.47049975014223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88B-418A-9863-E1D0788EF931}"/>
                </c:ext>
              </c:extLst>
            </c:dLbl>
            <c:dLbl>
              <c:idx val="9"/>
              <c:layout>
                <c:manualLayout>
                  <c:x val="-2.814070537336974E-2"/>
                  <c:y val="-3.47049975014223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88B-418A-9863-E1D0788EF931}"/>
                </c:ext>
              </c:extLst>
            </c:dLbl>
            <c:dLbl>
              <c:idx val="10"/>
              <c:layout>
                <c:manualLayout>
                  <c:x val="-2.814070537336974E-2"/>
                  <c:y val="-3.00776645012326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88B-418A-9863-E1D0788EF931}"/>
                </c:ext>
              </c:extLst>
            </c:dLbl>
            <c:dLbl>
              <c:idx val="11"/>
              <c:layout>
                <c:manualLayout>
                  <c:x val="-2.4623117201698685E-2"/>
                  <c:y val="-2.77639980011378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88B-418A-9863-E1D0788EF931}"/>
                </c:ext>
              </c:extLst>
            </c:dLbl>
            <c:dLbl>
              <c:idx val="12"/>
              <c:layout>
                <c:manualLayout>
                  <c:x val="-2.9313234763926901E-2"/>
                  <c:y val="-2.77639980011378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88B-418A-9863-E1D0788EF931}"/>
                </c:ext>
              </c:extLst>
            </c:dLbl>
            <c:dLbl>
              <c:idx val="13"/>
              <c:layout>
                <c:manualLayout>
                  <c:x val="-2.9313234763926901E-2"/>
                  <c:y val="-2.54503315010430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88B-418A-9863-E1D0788EF931}"/>
                </c:ext>
              </c:extLst>
            </c:dLbl>
            <c:numFmt formatCode="#.#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PARETO!$A$4:$A$13</c:f>
              <c:strCache>
                <c:ptCount val="10"/>
                <c:pt idx="0">
                  <c:v>TECNOLOGIA</c:v>
                </c:pt>
                <c:pt idx="1">
                  <c:v>INFRAESTRUCTURA</c:v>
                </c:pt>
                <c:pt idx="2">
                  <c:v>MANTENIMIENTO </c:v>
                </c:pt>
                <c:pt idx="3">
                  <c:v>OPERACIONES</c:v>
                </c:pt>
                <c:pt idx="4">
                  <c:v>ALMACEN</c:v>
                </c:pt>
                <c:pt idx="5">
                  <c:v>JURIDICA</c:v>
                </c:pt>
                <c:pt idx="6">
                  <c:v>GESTIÓN HUMANA</c:v>
                </c:pt>
                <c:pt idx="7">
                  <c:v>FINANCIERA</c:v>
                </c:pt>
                <c:pt idx="8">
                  <c:v>CASINO</c:v>
                </c:pt>
                <c:pt idx="9">
                  <c:v>PLANEACIÓN</c:v>
                </c:pt>
              </c:strCache>
            </c:strRef>
          </c:cat>
          <c:val>
            <c:numRef>
              <c:f>PARETO!$C$4:$C$13</c:f>
              <c:numCache>
                <c:formatCode>0.00%</c:formatCode>
                <c:ptCount val="10"/>
                <c:pt idx="0">
                  <c:v>0.47108361007846666</c:v>
                </c:pt>
                <c:pt idx="1">
                  <c:v>0.66524065051508652</c:v>
                </c:pt>
                <c:pt idx="2">
                  <c:v>0.78255598965506301</c:v>
                </c:pt>
                <c:pt idx="3">
                  <c:v>0.8407069770849136</c:v>
                </c:pt>
                <c:pt idx="4">
                  <c:v>0.87971797056523804</c:v>
                </c:pt>
                <c:pt idx="5">
                  <c:v>0.91843184690498669</c:v>
                </c:pt>
                <c:pt idx="6">
                  <c:v>0.94303509445378253</c:v>
                </c:pt>
                <c:pt idx="7">
                  <c:v>0.96563158361049251</c:v>
                </c:pt>
                <c:pt idx="8">
                  <c:v>0.9837705850426457</c:v>
                </c:pt>
                <c:pt idx="9">
                  <c:v>0.99422910839091427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788B-418A-9863-E1D0788EF9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878464"/>
        <c:axId val="100868128"/>
      </c:lineChart>
      <c:catAx>
        <c:axId val="100872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0871936"/>
        <c:crosses val="autoZero"/>
        <c:auto val="1"/>
        <c:lblAlgn val="ctr"/>
        <c:lblOffset val="100"/>
        <c:noMultiLvlLbl val="0"/>
      </c:catAx>
      <c:valAx>
        <c:axId val="10087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200"/>
                  <a:t>Consumo (kWh/mes)</a:t>
                </a:r>
              </a:p>
            </c:rich>
          </c:tx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0872480"/>
        <c:crosses val="autoZero"/>
        <c:crossBetween val="between"/>
      </c:valAx>
      <c:valAx>
        <c:axId val="100868128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200"/>
                  <a:t> % Acumulado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0878464"/>
        <c:crosses val="max"/>
        <c:crossBetween val="between"/>
      </c:valAx>
      <c:catAx>
        <c:axId val="1008784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008681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2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133351</xdr:colOff>
      <xdr:row>1</xdr:row>
      <xdr:rowOff>0</xdr:rowOff>
    </xdr:from>
    <xdr:to>
      <xdr:col>9</xdr:col>
      <xdr:colOff>247651</xdr:colOff>
      <xdr:row>4</xdr:row>
      <xdr:rowOff>85725</xdr:rowOff>
    </xdr:to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33351" y="0"/>
          <a:ext cx="6972300" cy="657225"/>
        </a:xfrm>
        <a:prstGeom prst="rect">
          <a:avLst/>
        </a:prstGeom>
        <a:noFill/>
        <a:ln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40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CARACTERIZACIÓN</a:t>
          </a:r>
          <a:r>
            <a:rPr lang="es-CO" sz="40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ENERGÉTICA</a:t>
          </a:r>
          <a:endParaRPr lang="es-CO" sz="4000" b="1" cap="none" spc="0">
            <a:ln w="10160">
              <a:solidFill>
                <a:schemeClr val="accent5"/>
              </a:solidFill>
              <a:prstDash val="solid"/>
            </a:ln>
            <a:solidFill>
              <a:srgbClr val="FFFFFF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193260</xdr:rowOff>
    </xdr:from>
    <xdr:to>
      <xdr:col>3</xdr:col>
      <xdr:colOff>11264348</xdr:colOff>
      <xdr:row>51</xdr:row>
      <xdr:rowOff>193260</xdr:rowOff>
    </xdr:to>
    <xdr:grpSp>
      <xdr:nvGrpSpPr>
        <xdr:cNvPr id="132" name="Grupo 131">
          <a:extLst>
            <a:ext uri="{FF2B5EF4-FFF2-40B4-BE49-F238E27FC236}">
              <a16:creationId xmlns:a16="http://schemas.microsoft.com/office/drawing/2014/main" id="{70CCC05B-5287-469D-9984-E6DF7A964F7E}"/>
            </a:ext>
          </a:extLst>
        </xdr:cNvPr>
        <xdr:cNvGrpSpPr/>
      </xdr:nvGrpSpPr>
      <xdr:grpSpPr>
        <a:xfrm>
          <a:off x="0" y="1628912"/>
          <a:ext cx="15519262" cy="8908406"/>
          <a:chOff x="0" y="13343283"/>
          <a:chExt cx="5615120" cy="4764798"/>
        </a:xfrm>
      </xdr:grpSpPr>
      <xdr:grpSp>
        <xdr:nvGrpSpPr>
          <xdr:cNvPr id="67" name="Grupo 66">
            <a:extLst>
              <a:ext uri="{FF2B5EF4-FFF2-40B4-BE49-F238E27FC236}">
                <a16:creationId xmlns:a16="http://schemas.microsoft.com/office/drawing/2014/main" id="{6E0B1009-7BA5-4BE8-A7A2-47121A3B30B0}"/>
              </a:ext>
            </a:extLst>
          </xdr:cNvPr>
          <xdr:cNvGrpSpPr/>
        </xdr:nvGrpSpPr>
        <xdr:grpSpPr>
          <a:xfrm>
            <a:off x="0" y="13343283"/>
            <a:ext cx="5615120" cy="4764798"/>
            <a:chOff x="0" y="0"/>
            <a:chExt cx="5630452" cy="4764799"/>
          </a:xfrm>
        </xdr:grpSpPr>
        <xdr:grpSp>
          <xdr:nvGrpSpPr>
            <xdr:cNvPr id="68" name="Grupo 67">
              <a:extLst>
                <a:ext uri="{FF2B5EF4-FFF2-40B4-BE49-F238E27FC236}">
                  <a16:creationId xmlns:a16="http://schemas.microsoft.com/office/drawing/2014/main" id="{AEF37B73-0AC3-4033-B26F-9F13E1AE5383}"/>
                </a:ext>
              </a:extLst>
            </xdr:cNvPr>
            <xdr:cNvGrpSpPr/>
          </xdr:nvGrpSpPr>
          <xdr:grpSpPr>
            <a:xfrm>
              <a:off x="0" y="0"/>
              <a:ext cx="5630452" cy="4764799"/>
              <a:chOff x="0" y="0"/>
              <a:chExt cx="5613025" cy="6210862"/>
            </a:xfrm>
          </xdr:grpSpPr>
          <xdr:sp macro="" textlink="">
            <xdr:nvSpPr>
              <xdr:cNvPr id="77" name="CuadroTexto 1">
                <a:extLst>
                  <a:ext uri="{FF2B5EF4-FFF2-40B4-BE49-F238E27FC236}">
                    <a16:creationId xmlns:a16="http://schemas.microsoft.com/office/drawing/2014/main" id="{6C635A85-9CC2-4D3F-882E-97EED0761652}"/>
                  </a:ext>
                </a:extLst>
              </xdr:cNvPr>
              <xdr:cNvSpPr txBox="1"/>
            </xdr:nvSpPr>
            <xdr:spPr>
              <a:xfrm>
                <a:off x="9525" y="0"/>
                <a:ext cx="1242731" cy="457200"/>
              </a:xfrm>
              <a:prstGeom prst="rect">
                <a:avLst/>
              </a:prstGeom>
              <a:ln/>
            </xdr:spPr>
            <xdr:style>
              <a:lnRef idx="1">
                <a:schemeClr val="accent3"/>
              </a:lnRef>
              <a:fillRef idx="3">
                <a:schemeClr val="accent3"/>
              </a:fillRef>
              <a:effectRef idx="2">
                <a:schemeClr val="accent3"/>
              </a:effectRef>
              <a:fontRef idx="minor">
                <a:schemeClr val="lt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2000" b="1">
                    <a:solidFill>
                      <a:srgbClr val="000000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Proceso </a:t>
                </a:r>
                <a:endParaRPr lang="es-MX" sz="20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78" name="CuadroTexto 6">
                <a:extLst>
                  <a:ext uri="{FF2B5EF4-FFF2-40B4-BE49-F238E27FC236}">
                    <a16:creationId xmlns:a16="http://schemas.microsoft.com/office/drawing/2014/main" id="{A14DAB44-F657-4DA9-9BDA-A4FC8E217C1C}"/>
                  </a:ext>
                </a:extLst>
              </xdr:cNvPr>
              <xdr:cNvSpPr txBox="1"/>
            </xdr:nvSpPr>
            <xdr:spPr>
              <a:xfrm>
                <a:off x="1456765" y="0"/>
                <a:ext cx="1242731" cy="457200"/>
              </a:xfrm>
              <a:prstGeom prst="rect">
                <a:avLst/>
              </a:prstGeom>
              <a:ln/>
            </xdr:spPr>
            <xdr:style>
              <a:lnRef idx="1">
                <a:schemeClr val="accent3"/>
              </a:lnRef>
              <a:fillRef idx="3">
                <a:schemeClr val="accent3"/>
              </a:fillRef>
              <a:effectRef idx="2">
                <a:schemeClr val="accent3"/>
              </a:effectRef>
              <a:fontRef idx="minor">
                <a:schemeClr val="lt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2000" b="1">
                    <a:solidFill>
                      <a:srgbClr val="000000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Entradas de energéticos</a:t>
                </a:r>
                <a:endParaRPr lang="es-MX" sz="20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79" name="CuadroTexto 7">
                <a:extLst>
                  <a:ext uri="{FF2B5EF4-FFF2-40B4-BE49-F238E27FC236}">
                    <a16:creationId xmlns:a16="http://schemas.microsoft.com/office/drawing/2014/main" id="{981F34EA-54E1-4B4F-B620-AE451946A4A0}"/>
                  </a:ext>
                </a:extLst>
              </xdr:cNvPr>
              <xdr:cNvSpPr txBox="1"/>
            </xdr:nvSpPr>
            <xdr:spPr>
              <a:xfrm>
                <a:off x="2913529" y="0"/>
                <a:ext cx="1242732" cy="457200"/>
              </a:xfrm>
              <a:prstGeom prst="rect">
                <a:avLst/>
              </a:prstGeom>
              <a:ln/>
            </xdr:spPr>
            <xdr:style>
              <a:lnRef idx="1">
                <a:schemeClr val="accent3"/>
              </a:lnRef>
              <a:fillRef idx="3">
                <a:schemeClr val="accent3"/>
              </a:fillRef>
              <a:effectRef idx="2">
                <a:schemeClr val="accent3"/>
              </a:effectRef>
              <a:fontRef idx="minor">
                <a:schemeClr val="lt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2000" b="1">
                    <a:solidFill>
                      <a:srgbClr val="000000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Uso </a:t>
                </a:r>
                <a:endParaRPr lang="es-MX" sz="20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80" name="CuadroTexto 8">
                <a:extLst>
                  <a:ext uri="{FF2B5EF4-FFF2-40B4-BE49-F238E27FC236}">
                    <a16:creationId xmlns:a16="http://schemas.microsoft.com/office/drawing/2014/main" id="{4D6058FD-8029-4674-B50A-BA6C6FBCD6E6}"/>
                  </a:ext>
                </a:extLst>
              </xdr:cNvPr>
              <xdr:cNvSpPr txBox="1"/>
            </xdr:nvSpPr>
            <xdr:spPr>
              <a:xfrm>
                <a:off x="4370294" y="0"/>
                <a:ext cx="1242731" cy="457200"/>
              </a:xfrm>
              <a:prstGeom prst="rect">
                <a:avLst/>
              </a:prstGeom>
              <a:ln/>
            </xdr:spPr>
            <xdr:style>
              <a:lnRef idx="1">
                <a:schemeClr val="accent3"/>
              </a:lnRef>
              <a:fillRef idx="3">
                <a:schemeClr val="accent3"/>
              </a:fillRef>
              <a:effectRef idx="2">
                <a:schemeClr val="accent3"/>
              </a:effectRef>
              <a:fontRef idx="minor">
                <a:schemeClr val="lt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2000" b="1">
                    <a:solidFill>
                      <a:srgbClr val="000000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Salida de productos </a:t>
                </a:r>
                <a:endParaRPr lang="es-MX" sz="20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81" name="CuadroTexto 9">
                <a:extLst>
                  <a:ext uri="{FF2B5EF4-FFF2-40B4-BE49-F238E27FC236}">
                    <a16:creationId xmlns:a16="http://schemas.microsoft.com/office/drawing/2014/main" id="{C86F50DD-953C-4FC8-999E-C85E5E75D701}"/>
                  </a:ext>
                </a:extLst>
              </xdr:cNvPr>
              <xdr:cNvSpPr txBox="1"/>
            </xdr:nvSpPr>
            <xdr:spPr>
              <a:xfrm>
                <a:off x="0" y="1524000"/>
                <a:ext cx="1237689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1600">
                    <a:solidFill>
                      <a:srgbClr val="000000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Mantenimiento</a:t>
                </a:r>
                <a:endParaRPr lang="es-MX" sz="16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82" name="CuadroTexto 10">
                <a:extLst>
                  <a:ext uri="{FF2B5EF4-FFF2-40B4-BE49-F238E27FC236}">
                    <a16:creationId xmlns:a16="http://schemas.microsoft.com/office/drawing/2014/main" id="{3A36F888-19C8-44B2-BDA8-5B5A01CE47F8}"/>
                  </a:ext>
                </a:extLst>
              </xdr:cNvPr>
              <xdr:cNvSpPr txBox="1"/>
            </xdr:nvSpPr>
            <xdr:spPr>
              <a:xfrm>
                <a:off x="4483" y="762000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1600">
                    <a:solidFill>
                      <a:srgbClr val="000000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Mantenimiento</a:t>
                </a:r>
                <a:endParaRPr lang="es-MX" sz="16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83" name="CuadroTexto 11">
                <a:extLst>
                  <a:ext uri="{FF2B5EF4-FFF2-40B4-BE49-F238E27FC236}">
                    <a16:creationId xmlns:a16="http://schemas.microsoft.com/office/drawing/2014/main" id="{0019493C-778A-408D-8E14-B18493E6EAAA}"/>
                  </a:ext>
                </a:extLst>
              </xdr:cNvPr>
              <xdr:cNvSpPr txBox="1"/>
            </xdr:nvSpPr>
            <xdr:spPr>
              <a:xfrm>
                <a:off x="4483" y="2286000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1600">
                    <a:solidFill>
                      <a:srgbClr val="000000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Operaciones</a:t>
                </a:r>
                <a:endParaRPr lang="es-MX" sz="16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84" name="CuadroTexto 12">
                <a:extLst>
                  <a:ext uri="{FF2B5EF4-FFF2-40B4-BE49-F238E27FC236}">
                    <a16:creationId xmlns:a16="http://schemas.microsoft.com/office/drawing/2014/main" id="{698EA9B4-7EA4-4230-A272-1B9373F6036B}"/>
                  </a:ext>
                </a:extLst>
              </xdr:cNvPr>
              <xdr:cNvSpPr txBox="1"/>
            </xdr:nvSpPr>
            <xdr:spPr>
              <a:xfrm>
                <a:off x="2913529" y="2286000"/>
                <a:ext cx="1242732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1600">
                    <a:solidFill>
                      <a:srgbClr val="000000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Combustible</a:t>
                </a:r>
                <a:r>
                  <a:rPr lang="es-ES_tradnl" sz="1600" baseline="0">
                    <a:solidFill>
                      <a:srgbClr val="000000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 de buses</a:t>
                </a:r>
                <a:endParaRPr lang="es-MX" sz="16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85" name="CuadroTexto 13">
                <a:extLst>
                  <a:ext uri="{FF2B5EF4-FFF2-40B4-BE49-F238E27FC236}">
                    <a16:creationId xmlns:a16="http://schemas.microsoft.com/office/drawing/2014/main" id="{5F6F32E0-084F-4485-AE91-D5765EA0FAEA}"/>
                  </a:ext>
                </a:extLst>
              </xdr:cNvPr>
              <xdr:cNvSpPr txBox="1"/>
            </xdr:nvSpPr>
            <xdr:spPr>
              <a:xfrm>
                <a:off x="4370294" y="2286000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MX" sz="1600"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Operación de buses</a:t>
                </a:r>
              </a:p>
            </xdr:txBody>
          </xdr:sp>
          <xdr:sp macro="" textlink="">
            <xdr:nvSpPr>
              <xdr:cNvPr id="86" name="CuadroTexto 14">
                <a:extLst>
                  <a:ext uri="{FF2B5EF4-FFF2-40B4-BE49-F238E27FC236}">
                    <a16:creationId xmlns:a16="http://schemas.microsoft.com/office/drawing/2014/main" id="{BAFF33EA-2335-4C22-AD96-832FE9F0827D}"/>
                  </a:ext>
                </a:extLst>
              </xdr:cNvPr>
              <xdr:cNvSpPr txBox="1"/>
            </xdr:nvSpPr>
            <xdr:spPr>
              <a:xfrm>
                <a:off x="2913529" y="1524000"/>
                <a:ext cx="1242732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1600">
                    <a:solidFill>
                      <a:srgbClr val="000000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Equipos y herramientas</a:t>
                </a:r>
                <a:r>
                  <a:rPr lang="es-ES_tradnl" sz="1600" baseline="0">
                    <a:solidFill>
                      <a:srgbClr val="000000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 para la ejecución de los mantenimientos.</a:t>
                </a:r>
                <a:endParaRPr lang="es-MX" sz="16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87" name="CuadroTexto 15">
                <a:extLst>
                  <a:ext uri="{FF2B5EF4-FFF2-40B4-BE49-F238E27FC236}">
                    <a16:creationId xmlns:a16="http://schemas.microsoft.com/office/drawing/2014/main" id="{F6FAFA70-5AF2-4ED9-BB65-E158AF58C613}"/>
                  </a:ext>
                </a:extLst>
              </xdr:cNvPr>
              <xdr:cNvSpPr txBox="1"/>
            </xdr:nvSpPr>
            <xdr:spPr>
              <a:xfrm>
                <a:off x="4370294" y="1524000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MX" sz="1600"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Confiabilidad</a:t>
                </a:r>
                <a:r>
                  <a:rPr lang="es-MX" sz="1600" baseline="0"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 y disponibilidad de la flota</a:t>
                </a:r>
                <a:endParaRPr lang="es-MX" sz="16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88" name="CuadroTexto 16">
                <a:extLst>
                  <a:ext uri="{FF2B5EF4-FFF2-40B4-BE49-F238E27FC236}">
                    <a16:creationId xmlns:a16="http://schemas.microsoft.com/office/drawing/2014/main" id="{5336B393-08B9-4D56-9A1F-AF4070B8CEC3}"/>
                  </a:ext>
                </a:extLst>
              </xdr:cNvPr>
              <xdr:cNvSpPr txBox="1"/>
            </xdr:nvSpPr>
            <xdr:spPr>
              <a:xfrm>
                <a:off x="2913529" y="762000"/>
                <a:ext cx="1242732" cy="589476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1600">
                    <a:solidFill>
                      <a:srgbClr val="000000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Ejecución</a:t>
                </a:r>
                <a:r>
                  <a:rPr lang="es-ES_tradnl" sz="1600" baseline="0">
                    <a:solidFill>
                      <a:srgbClr val="000000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 y validación del mmantenimiento de los sistemas de GNVC</a:t>
                </a:r>
                <a:endParaRPr lang="es-MX" sz="16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89" name="CuadroTexto 17">
                <a:extLst>
                  <a:ext uri="{FF2B5EF4-FFF2-40B4-BE49-F238E27FC236}">
                    <a16:creationId xmlns:a16="http://schemas.microsoft.com/office/drawing/2014/main" id="{A67D1C4E-61B8-4A8E-9518-642B537D1D80}"/>
                  </a:ext>
                </a:extLst>
              </xdr:cNvPr>
              <xdr:cNvSpPr txBox="1"/>
            </xdr:nvSpPr>
            <xdr:spPr>
              <a:xfrm>
                <a:off x="4370294" y="762000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1600">
                    <a:solidFill>
                      <a:srgbClr val="000000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Confiabilidad y disponibilidad de la flota. </a:t>
                </a:r>
                <a:endParaRPr lang="es-MX" sz="16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90" name="CuadroTexto 18">
                <a:extLst>
                  <a:ext uri="{FF2B5EF4-FFF2-40B4-BE49-F238E27FC236}">
                    <a16:creationId xmlns:a16="http://schemas.microsoft.com/office/drawing/2014/main" id="{EA1D31FE-4C7D-474E-A2E6-2C2B32DFCA63}"/>
                  </a:ext>
                </a:extLst>
              </xdr:cNvPr>
              <xdr:cNvSpPr txBox="1"/>
            </xdr:nvSpPr>
            <xdr:spPr>
              <a:xfrm>
                <a:off x="4481" y="3917102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1600">
                    <a:solidFill>
                      <a:srgbClr val="000000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Operaciones</a:t>
                </a:r>
                <a:endParaRPr lang="es-MX" sz="16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91" name="CuadroTexto 19">
                <a:extLst>
                  <a:ext uri="{FF2B5EF4-FFF2-40B4-BE49-F238E27FC236}">
                    <a16:creationId xmlns:a16="http://schemas.microsoft.com/office/drawing/2014/main" id="{C8C09FC7-A5E2-4B91-BD66-B0E2C7BE111A}"/>
                  </a:ext>
                </a:extLst>
              </xdr:cNvPr>
              <xdr:cNvSpPr txBox="1"/>
            </xdr:nvSpPr>
            <xdr:spPr>
              <a:xfrm>
                <a:off x="4481" y="4679101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1600">
                    <a:solidFill>
                      <a:srgbClr val="000000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OTROS</a:t>
                </a:r>
                <a:r>
                  <a:rPr lang="es-ES_tradnl" sz="1600" baseline="0">
                    <a:solidFill>
                      <a:srgbClr val="000000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 (Formación OBB)</a:t>
                </a:r>
                <a:endParaRPr lang="es-MX" sz="16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92" name="CuadroTexto 20">
                <a:extLst>
                  <a:ext uri="{FF2B5EF4-FFF2-40B4-BE49-F238E27FC236}">
                    <a16:creationId xmlns:a16="http://schemas.microsoft.com/office/drawing/2014/main" id="{C5561E84-D5BF-49D3-8F67-D301951D7518}"/>
                  </a:ext>
                </a:extLst>
              </xdr:cNvPr>
              <xdr:cNvSpPr txBox="1"/>
            </xdr:nvSpPr>
            <xdr:spPr>
              <a:xfrm>
                <a:off x="4481" y="5441102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1600">
                    <a:solidFill>
                      <a:srgbClr val="000000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Infraestructura</a:t>
                </a:r>
                <a:endParaRPr lang="es-MX" sz="16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93" name="CuadroTexto 21">
                <a:extLst>
                  <a:ext uri="{FF2B5EF4-FFF2-40B4-BE49-F238E27FC236}">
                    <a16:creationId xmlns:a16="http://schemas.microsoft.com/office/drawing/2014/main" id="{6AAC4D2E-A9DC-46F8-BBE2-588279DDDC7F}"/>
                  </a:ext>
                </a:extLst>
              </xdr:cNvPr>
              <xdr:cNvSpPr txBox="1"/>
            </xdr:nvSpPr>
            <xdr:spPr>
              <a:xfrm>
                <a:off x="1476444" y="1524000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marL="0" marR="0" lvl="0" indent="0" algn="ctr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lang="es-ES_tradnl" sz="1600">
                    <a:solidFill>
                      <a:schemeClr val="dk1"/>
                    </a:solidFill>
                    <a:effectLst/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rPr>
                  <a:t>ENERGI</a:t>
                </a:r>
                <a:r>
                  <a:rPr lang="es-ES_tradnl" sz="1600" baseline="0">
                    <a:solidFill>
                      <a:schemeClr val="dk1"/>
                    </a:solidFill>
                    <a:effectLst/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rPr>
                  <a:t>A ELECTRICA</a:t>
                </a:r>
                <a:endParaRPr lang="es-CO" sz="16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  <a:p>
                <a:pPr algn="ctr">
                  <a:spcAft>
                    <a:spcPts val="0"/>
                  </a:spcAft>
                </a:pP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94" name="CuadroTexto 22">
                <a:extLst>
                  <a:ext uri="{FF2B5EF4-FFF2-40B4-BE49-F238E27FC236}">
                    <a16:creationId xmlns:a16="http://schemas.microsoft.com/office/drawing/2014/main" id="{4E986610-9D3D-4605-9369-67C2C7C4B64F}"/>
                  </a:ext>
                </a:extLst>
              </xdr:cNvPr>
              <xdr:cNvSpPr txBox="1"/>
            </xdr:nvSpPr>
            <xdr:spPr>
              <a:xfrm>
                <a:off x="1485970" y="762000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1600">
                    <a:solidFill>
                      <a:srgbClr val="000000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GNVC </a:t>
                </a:r>
              </a:p>
              <a:p>
                <a:pPr algn="ctr">
                  <a:spcAft>
                    <a:spcPts val="0"/>
                  </a:spcAft>
                </a:pP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95" name="CuadroTexto 23">
                <a:extLst>
                  <a:ext uri="{FF2B5EF4-FFF2-40B4-BE49-F238E27FC236}">
                    <a16:creationId xmlns:a16="http://schemas.microsoft.com/office/drawing/2014/main" id="{2C9AE5FC-D3D5-46B9-A49B-12101C30F6AA}"/>
                  </a:ext>
                </a:extLst>
              </xdr:cNvPr>
              <xdr:cNvSpPr txBox="1"/>
            </xdr:nvSpPr>
            <xdr:spPr>
              <a:xfrm>
                <a:off x="1485969" y="2286002"/>
                <a:ext cx="1242731" cy="507538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1600">
                    <a:solidFill>
                      <a:srgbClr val="000000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GNVC</a:t>
                </a:r>
                <a:endParaRPr lang="es-MX" sz="16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96" name="CuadroTexto 24">
                <a:extLst>
                  <a:ext uri="{FF2B5EF4-FFF2-40B4-BE49-F238E27FC236}">
                    <a16:creationId xmlns:a16="http://schemas.microsoft.com/office/drawing/2014/main" id="{3C329E61-2948-4297-908C-E4558ABA04AE}"/>
                  </a:ext>
                </a:extLst>
              </xdr:cNvPr>
              <xdr:cNvSpPr txBox="1"/>
            </xdr:nvSpPr>
            <xdr:spPr>
              <a:xfrm>
                <a:off x="1485967" y="3929136"/>
                <a:ext cx="1242731" cy="60149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1800">
                    <a:solidFill>
                      <a:srgbClr val="000000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GNVC</a:t>
                </a:r>
                <a:endParaRPr lang="es-MX" sz="18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97" name="CuadroTexto 25">
                <a:extLst>
                  <a:ext uri="{FF2B5EF4-FFF2-40B4-BE49-F238E27FC236}">
                    <a16:creationId xmlns:a16="http://schemas.microsoft.com/office/drawing/2014/main" id="{7D3E3659-4DE4-43C0-B1F5-3930998B664F}"/>
                  </a:ext>
                </a:extLst>
              </xdr:cNvPr>
              <xdr:cNvSpPr txBox="1"/>
            </xdr:nvSpPr>
            <xdr:spPr>
              <a:xfrm>
                <a:off x="1485967" y="4679101"/>
                <a:ext cx="1242731" cy="597586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MX" sz="1600"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GNVC</a:t>
                </a:r>
              </a:p>
            </xdr:txBody>
          </xdr:sp>
          <xdr:sp macro="" textlink="">
            <xdr:nvSpPr>
              <xdr:cNvPr id="98" name="CuadroTexto 26">
                <a:extLst>
                  <a:ext uri="{FF2B5EF4-FFF2-40B4-BE49-F238E27FC236}">
                    <a16:creationId xmlns:a16="http://schemas.microsoft.com/office/drawing/2014/main" id="{F19D4FF7-195D-4C90-8FFA-6475940419D6}"/>
                  </a:ext>
                </a:extLst>
              </xdr:cNvPr>
              <xdr:cNvSpPr txBox="1"/>
            </xdr:nvSpPr>
            <xdr:spPr>
              <a:xfrm>
                <a:off x="1485967" y="5441102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1600">
                    <a:solidFill>
                      <a:srgbClr val="000000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ENERGIA ELECTRICA</a:t>
                </a:r>
                <a:endParaRPr lang="es-MX" sz="16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99" name="CuadroTexto 27">
                <a:extLst>
                  <a:ext uri="{FF2B5EF4-FFF2-40B4-BE49-F238E27FC236}">
                    <a16:creationId xmlns:a16="http://schemas.microsoft.com/office/drawing/2014/main" id="{3E4C1675-51F5-4408-91CB-44B84848A424}"/>
                  </a:ext>
                </a:extLst>
              </xdr:cNvPr>
              <xdr:cNvSpPr txBox="1"/>
            </xdr:nvSpPr>
            <xdr:spPr>
              <a:xfrm>
                <a:off x="2913527" y="3917102"/>
                <a:ext cx="1242732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1600">
                    <a:solidFill>
                      <a:srgbClr val="000000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Ejecución</a:t>
                </a:r>
                <a:r>
                  <a:rPr lang="es-ES_tradnl" sz="1600" baseline="0">
                    <a:solidFill>
                      <a:srgbClr val="000000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 de la operación</a:t>
                </a:r>
                <a:endParaRPr lang="es-MX" sz="16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100" name="CuadroTexto 28">
                <a:extLst>
                  <a:ext uri="{FF2B5EF4-FFF2-40B4-BE49-F238E27FC236}">
                    <a16:creationId xmlns:a16="http://schemas.microsoft.com/office/drawing/2014/main" id="{C1423ECE-3C79-48D8-A259-2657CDF3AE36}"/>
                  </a:ext>
                </a:extLst>
              </xdr:cNvPr>
              <xdr:cNvSpPr txBox="1"/>
            </xdr:nvSpPr>
            <xdr:spPr>
              <a:xfrm>
                <a:off x="2913527" y="4679100"/>
                <a:ext cx="1242732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1600">
                    <a:solidFill>
                      <a:srgbClr val="000000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Capacitación</a:t>
                </a:r>
                <a:r>
                  <a:rPr lang="es-ES_tradnl" sz="1600" baseline="0">
                    <a:solidFill>
                      <a:srgbClr val="000000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 de OBB</a:t>
                </a:r>
                <a:endParaRPr lang="es-MX" sz="16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101" name="CuadroTexto 29">
                <a:extLst>
                  <a:ext uri="{FF2B5EF4-FFF2-40B4-BE49-F238E27FC236}">
                    <a16:creationId xmlns:a16="http://schemas.microsoft.com/office/drawing/2014/main" id="{0CBB8AAF-DC77-44D1-8265-1E63119EC1DD}"/>
                  </a:ext>
                </a:extLst>
              </xdr:cNvPr>
              <xdr:cNvSpPr txBox="1"/>
            </xdr:nvSpPr>
            <xdr:spPr>
              <a:xfrm>
                <a:off x="2913527" y="5441102"/>
                <a:ext cx="1242732" cy="76976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MX" sz="1600" baseline="0"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Suministro de energia a bombillos,  equipos tecnologicos y de computo.</a:t>
                </a:r>
              </a:p>
              <a:p>
                <a:pPr algn="ctr">
                  <a:spcAft>
                    <a:spcPts val="0"/>
                  </a:spcAft>
                </a:pPr>
                <a:r>
                  <a:rPr lang="es-MX" sz="1600" baseline="0"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Herramientas para ejecución de mantenimientos </a:t>
                </a:r>
                <a:endParaRPr lang="es-MX" sz="16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102" name="CuadroTexto 30">
                <a:extLst>
                  <a:ext uri="{FF2B5EF4-FFF2-40B4-BE49-F238E27FC236}">
                    <a16:creationId xmlns:a16="http://schemas.microsoft.com/office/drawing/2014/main" id="{62901703-BBF4-4CC9-9115-8DD50217E5A4}"/>
                  </a:ext>
                </a:extLst>
              </xdr:cNvPr>
              <xdr:cNvSpPr txBox="1"/>
            </xdr:nvSpPr>
            <xdr:spPr>
              <a:xfrm>
                <a:off x="4370292" y="3917102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ES_tradnl" sz="1600">
                    <a:solidFill>
                      <a:srgbClr val="000000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Buses</a:t>
                </a:r>
                <a:r>
                  <a:rPr lang="es-ES_tradnl" sz="1600" baseline="0">
                    <a:solidFill>
                      <a:srgbClr val="000000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 operativos</a:t>
                </a:r>
                <a:endParaRPr lang="es-MX" sz="16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103" name="CuadroTexto 31">
                <a:extLst>
                  <a:ext uri="{FF2B5EF4-FFF2-40B4-BE49-F238E27FC236}">
                    <a16:creationId xmlns:a16="http://schemas.microsoft.com/office/drawing/2014/main" id="{80A922BA-C15E-4389-A2C6-DE3AFBD537F2}"/>
                  </a:ext>
                </a:extLst>
              </xdr:cNvPr>
              <xdr:cNvSpPr txBox="1"/>
            </xdr:nvSpPr>
            <xdr:spPr>
              <a:xfrm>
                <a:off x="4370292" y="4679100"/>
                <a:ext cx="1242731" cy="4572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MX" sz="1600"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Operador</a:t>
                </a:r>
                <a:r>
                  <a:rPr lang="es-MX" sz="1600" baseline="0"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 competente</a:t>
                </a:r>
                <a:endParaRPr lang="es-MX" sz="16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104" name="CuadroTexto 32">
                <a:extLst>
                  <a:ext uri="{FF2B5EF4-FFF2-40B4-BE49-F238E27FC236}">
                    <a16:creationId xmlns:a16="http://schemas.microsoft.com/office/drawing/2014/main" id="{F41A5345-17A9-462E-B094-D582DF6DA0C1}"/>
                  </a:ext>
                </a:extLst>
              </xdr:cNvPr>
              <xdr:cNvSpPr txBox="1"/>
            </xdr:nvSpPr>
            <xdr:spPr>
              <a:xfrm>
                <a:off x="4370292" y="5441102"/>
                <a:ext cx="1242731" cy="668936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spcAft>
                    <a:spcPts val="0"/>
                  </a:spcAft>
                </a:pPr>
                <a:r>
                  <a:rPr lang="es-MX" sz="1600"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Iluminación del patio.</a:t>
                </a:r>
              </a:p>
              <a:p>
                <a:pPr algn="ctr">
                  <a:spcAft>
                    <a:spcPts val="0"/>
                  </a:spcAft>
                </a:pPr>
                <a:r>
                  <a:rPr lang="es-MX" sz="1600"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Cumplimiento de</a:t>
                </a:r>
                <a:r>
                  <a:rPr lang="es-MX" sz="1600" baseline="0"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 actividades administrativas.</a:t>
                </a:r>
                <a:endParaRPr lang="es-MX" sz="16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  <a:p>
                <a:pPr algn="ctr">
                  <a:spcAft>
                    <a:spcPts val="0"/>
                  </a:spcAft>
                </a:pPr>
                <a:endParaRPr lang="es-MX" sz="1100">
                  <a:effectLst/>
                  <a:latin typeface="Trebuchet MS" panose="020B0603020202020204" pitchFamily="34" charset="0"/>
                  <a:ea typeface="Times New Roman" panose="02020603050405020304" pitchFamily="18" charset="0"/>
                  <a:cs typeface="Arial" panose="020B0604020202020204" pitchFamily="34" charset="0"/>
                </a:endParaRPr>
              </a:p>
            </xdr:txBody>
          </xdr:sp>
          <xdr:sp macro="" textlink="">
            <xdr:nvSpPr>
              <xdr:cNvPr id="105" name="Flecha: hacia abajo 104">
                <a:extLst>
                  <a:ext uri="{FF2B5EF4-FFF2-40B4-BE49-F238E27FC236}">
                    <a16:creationId xmlns:a16="http://schemas.microsoft.com/office/drawing/2014/main" id="{55D3FB5E-D85C-409B-A91D-0ADAEB520CEC}"/>
                  </a:ext>
                </a:extLst>
              </xdr:cNvPr>
              <xdr:cNvSpPr/>
            </xdr:nvSpPr>
            <xdr:spPr>
              <a:xfrm>
                <a:off x="523245" y="536291"/>
                <a:ext cx="190500" cy="171451"/>
              </a:xfrm>
              <a:prstGeom prst="downArrow">
                <a:avLst/>
              </a:prstGeom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06" name="Flecha: hacia abajo 105">
                <a:extLst>
                  <a:ext uri="{FF2B5EF4-FFF2-40B4-BE49-F238E27FC236}">
                    <a16:creationId xmlns:a16="http://schemas.microsoft.com/office/drawing/2014/main" id="{08C4CDE6-55F4-454F-AF59-4876974D7434}"/>
                  </a:ext>
                </a:extLst>
              </xdr:cNvPr>
              <xdr:cNvSpPr/>
            </xdr:nvSpPr>
            <xdr:spPr>
              <a:xfrm>
                <a:off x="513720" y="1298291"/>
                <a:ext cx="190500" cy="171451"/>
              </a:xfrm>
              <a:prstGeom prst="downArrow">
                <a:avLst/>
              </a:prstGeom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07" name="Flecha: hacia abajo 106">
                <a:extLst>
                  <a:ext uri="{FF2B5EF4-FFF2-40B4-BE49-F238E27FC236}">
                    <a16:creationId xmlns:a16="http://schemas.microsoft.com/office/drawing/2014/main" id="{41E0EA23-E5AA-4A4E-A922-7DD31BC6EB1E}"/>
                  </a:ext>
                </a:extLst>
              </xdr:cNvPr>
              <xdr:cNvSpPr/>
            </xdr:nvSpPr>
            <xdr:spPr>
              <a:xfrm>
                <a:off x="513720" y="2060291"/>
                <a:ext cx="190500" cy="171451"/>
              </a:xfrm>
              <a:prstGeom prst="downArrow">
                <a:avLst/>
              </a:prstGeom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08" name="Flecha: hacia abajo 107">
                <a:extLst>
                  <a:ext uri="{FF2B5EF4-FFF2-40B4-BE49-F238E27FC236}">
                    <a16:creationId xmlns:a16="http://schemas.microsoft.com/office/drawing/2014/main" id="{5D6E3A5D-B782-43CC-B20C-414F6D666D94}"/>
                  </a:ext>
                </a:extLst>
              </xdr:cNvPr>
              <xdr:cNvSpPr/>
            </xdr:nvSpPr>
            <xdr:spPr>
              <a:xfrm>
                <a:off x="513720" y="2841341"/>
                <a:ext cx="190500" cy="171451"/>
              </a:xfrm>
              <a:prstGeom prst="downArrow">
                <a:avLst/>
              </a:prstGeom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09" name="Flecha: hacia abajo 108">
                <a:extLst>
                  <a:ext uri="{FF2B5EF4-FFF2-40B4-BE49-F238E27FC236}">
                    <a16:creationId xmlns:a16="http://schemas.microsoft.com/office/drawing/2014/main" id="{FE00D160-9EE7-4B03-BDE2-D84E2539FC26}"/>
                  </a:ext>
                </a:extLst>
              </xdr:cNvPr>
              <xdr:cNvSpPr/>
            </xdr:nvSpPr>
            <xdr:spPr>
              <a:xfrm>
                <a:off x="513720" y="4443869"/>
                <a:ext cx="190500" cy="171451"/>
              </a:xfrm>
              <a:prstGeom prst="downArrow">
                <a:avLst/>
              </a:prstGeom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10" name="Flecha: hacia abajo 109">
                <a:extLst>
                  <a:ext uri="{FF2B5EF4-FFF2-40B4-BE49-F238E27FC236}">
                    <a16:creationId xmlns:a16="http://schemas.microsoft.com/office/drawing/2014/main" id="{5908E7B5-BCF4-452E-84E0-C57076AD1B81}"/>
                  </a:ext>
                </a:extLst>
              </xdr:cNvPr>
              <xdr:cNvSpPr/>
            </xdr:nvSpPr>
            <xdr:spPr>
              <a:xfrm>
                <a:off x="513720" y="5224917"/>
                <a:ext cx="190500" cy="171451"/>
              </a:xfrm>
              <a:prstGeom prst="downArrow">
                <a:avLst/>
              </a:prstGeom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11" name="Flecha: hacia abajo 110">
                <a:extLst>
                  <a:ext uri="{FF2B5EF4-FFF2-40B4-BE49-F238E27FC236}">
                    <a16:creationId xmlns:a16="http://schemas.microsoft.com/office/drawing/2014/main" id="{E4D35CAF-F37F-431D-B063-D13832C032E9}"/>
                  </a:ext>
                </a:extLst>
              </xdr:cNvPr>
              <xdr:cNvSpPr/>
            </xdr:nvSpPr>
            <xdr:spPr>
              <a:xfrm rot="16200000">
                <a:off x="1271305" y="142875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12" name="Flecha: hacia abajo 111">
                <a:extLst>
                  <a:ext uri="{FF2B5EF4-FFF2-40B4-BE49-F238E27FC236}">
                    <a16:creationId xmlns:a16="http://schemas.microsoft.com/office/drawing/2014/main" id="{D718685B-9589-4F34-AF70-F38C624A4617}"/>
                  </a:ext>
                </a:extLst>
              </xdr:cNvPr>
              <xdr:cNvSpPr/>
            </xdr:nvSpPr>
            <xdr:spPr>
              <a:xfrm rot="16200000">
                <a:off x="4175310" y="142875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13" name="Flecha: hacia abajo 112">
                <a:extLst>
                  <a:ext uri="{FF2B5EF4-FFF2-40B4-BE49-F238E27FC236}">
                    <a16:creationId xmlns:a16="http://schemas.microsoft.com/office/drawing/2014/main" id="{7EACD75C-C8E1-4EBB-97DE-94628AE42193}"/>
                  </a:ext>
                </a:extLst>
              </xdr:cNvPr>
              <xdr:cNvSpPr/>
            </xdr:nvSpPr>
            <xdr:spPr>
              <a:xfrm rot="16200000">
                <a:off x="1271305" y="895350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14" name="Flecha: hacia abajo 113">
                <a:extLst>
                  <a:ext uri="{FF2B5EF4-FFF2-40B4-BE49-F238E27FC236}">
                    <a16:creationId xmlns:a16="http://schemas.microsoft.com/office/drawing/2014/main" id="{FFC9A741-B944-4E5C-BA3A-CA587BE03875}"/>
                  </a:ext>
                </a:extLst>
              </xdr:cNvPr>
              <xdr:cNvSpPr/>
            </xdr:nvSpPr>
            <xdr:spPr>
              <a:xfrm rot="16200000">
                <a:off x="2718545" y="895350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15" name="Flecha: hacia abajo 114">
                <a:extLst>
                  <a:ext uri="{FF2B5EF4-FFF2-40B4-BE49-F238E27FC236}">
                    <a16:creationId xmlns:a16="http://schemas.microsoft.com/office/drawing/2014/main" id="{E65E9670-CA8F-4713-A40E-93FDFEF8D7D8}"/>
                  </a:ext>
                </a:extLst>
              </xdr:cNvPr>
              <xdr:cNvSpPr/>
            </xdr:nvSpPr>
            <xdr:spPr>
              <a:xfrm rot="16200000">
                <a:off x="4175310" y="895350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16" name="Flecha: hacia abajo 115">
                <a:extLst>
                  <a:ext uri="{FF2B5EF4-FFF2-40B4-BE49-F238E27FC236}">
                    <a16:creationId xmlns:a16="http://schemas.microsoft.com/office/drawing/2014/main" id="{AC2DDE1D-5075-4591-9D4B-A4DF98D05F01}"/>
                  </a:ext>
                </a:extLst>
              </xdr:cNvPr>
              <xdr:cNvSpPr/>
            </xdr:nvSpPr>
            <xdr:spPr>
              <a:xfrm rot="16200000">
                <a:off x="1271305" y="1638300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17" name="Flecha: hacia abajo 116">
                <a:extLst>
                  <a:ext uri="{FF2B5EF4-FFF2-40B4-BE49-F238E27FC236}">
                    <a16:creationId xmlns:a16="http://schemas.microsoft.com/office/drawing/2014/main" id="{691AFB02-0CF3-4CBD-B370-D36F00C0350C}"/>
                  </a:ext>
                </a:extLst>
              </xdr:cNvPr>
              <xdr:cNvSpPr/>
            </xdr:nvSpPr>
            <xdr:spPr>
              <a:xfrm rot="16200000">
                <a:off x="2718545" y="1638300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18" name="Flecha: hacia abajo 117">
                <a:extLst>
                  <a:ext uri="{FF2B5EF4-FFF2-40B4-BE49-F238E27FC236}">
                    <a16:creationId xmlns:a16="http://schemas.microsoft.com/office/drawing/2014/main" id="{A2C38AE1-37DF-44FE-8484-1295297E5223}"/>
                  </a:ext>
                </a:extLst>
              </xdr:cNvPr>
              <xdr:cNvSpPr/>
            </xdr:nvSpPr>
            <xdr:spPr>
              <a:xfrm rot="16200000">
                <a:off x="4175310" y="1638300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19" name="Flecha: hacia abajo 118">
                <a:extLst>
                  <a:ext uri="{FF2B5EF4-FFF2-40B4-BE49-F238E27FC236}">
                    <a16:creationId xmlns:a16="http://schemas.microsoft.com/office/drawing/2014/main" id="{7ABF38F2-299B-4CD3-8C6D-7481249AFF89}"/>
                  </a:ext>
                </a:extLst>
              </xdr:cNvPr>
              <xdr:cNvSpPr/>
            </xdr:nvSpPr>
            <xdr:spPr>
              <a:xfrm rot="16200000">
                <a:off x="1271305" y="2419350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20" name="Flecha: hacia abajo 119">
                <a:extLst>
                  <a:ext uri="{FF2B5EF4-FFF2-40B4-BE49-F238E27FC236}">
                    <a16:creationId xmlns:a16="http://schemas.microsoft.com/office/drawing/2014/main" id="{915FC574-AFED-4817-A2F6-E4917D723054}"/>
                  </a:ext>
                </a:extLst>
              </xdr:cNvPr>
              <xdr:cNvSpPr/>
            </xdr:nvSpPr>
            <xdr:spPr>
              <a:xfrm rot="16200000">
                <a:off x="2718545" y="2419350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21" name="Flecha: hacia abajo 120">
                <a:extLst>
                  <a:ext uri="{FF2B5EF4-FFF2-40B4-BE49-F238E27FC236}">
                    <a16:creationId xmlns:a16="http://schemas.microsoft.com/office/drawing/2014/main" id="{30268B28-1B4B-45A8-BD02-44235010D5A5}"/>
                  </a:ext>
                </a:extLst>
              </xdr:cNvPr>
              <xdr:cNvSpPr/>
            </xdr:nvSpPr>
            <xdr:spPr>
              <a:xfrm rot="16200000">
                <a:off x="4175310" y="2419350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22" name="Flecha: hacia abajo 121">
                <a:extLst>
                  <a:ext uri="{FF2B5EF4-FFF2-40B4-BE49-F238E27FC236}">
                    <a16:creationId xmlns:a16="http://schemas.microsoft.com/office/drawing/2014/main" id="{28298B80-39E9-43BD-8DBD-F482EBBF81E4}"/>
                  </a:ext>
                </a:extLst>
              </xdr:cNvPr>
              <xdr:cNvSpPr/>
            </xdr:nvSpPr>
            <xdr:spPr>
              <a:xfrm rot="16200000">
                <a:off x="1271305" y="4050451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23" name="Flecha: hacia abajo 122">
                <a:extLst>
                  <a:ext uri="{FF2B5EF4-FFF2-40B4-BE49-F238E27FC236}">
                    <a16:creationId xmlns:a16="http://schemas.microsoft.com/office/drawing/2014/main" id="{897A126B-53B7-48BA-BA02-7400A3B562FE}"/>
                  </a:ext>
                </a:extLst>
              </xdr:cNvPr>
              <xdr:cNvSpPr/>
            </xdr:nvSpPr>
            <xdr:spPr>
              <a:xfrm rot="16200000">
                <a:off x="2718546" y="4050451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24" name="Flecha: hacia abajo 123">
                <a:extLst>
                  <a:ext uri="{FF2B5EF4-FFF2-40B4-BE49-F238E27FC236}">
                    <a16:creationId xmlns:a16="http://schemas.microsoft.com/office/drawing/2014/main" id="{C53EEEBF-AEB2-4587-9CC9-79BF3378D45B}"/>
                  </a:ext>
                </a:extLst>
              </xdr:cNvPr>
              <xdr:cNvSpPr/>
            </xdr:nvSpPr>
            <xdr:spPr>
              <a:xfrm rot="16200000">
                <a:off x="4175311" y="4050451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25" name="Flecha: hacia abajo 124">
                <a:extLst>
                  <a:ext uri="{FF2B5EF4-FFF2-40B4-BE49-F238E27FC236}">
                    <a16:creationId xmlns:a16="http://schemas.microsoft.com/office/drawing/2014/main" id="{AF222E0B-34B0-487F-B278-BD8095159777}"/>
                  </a:ext>
                </a:extLst>
              </xdr:cNvPr>
              <xdr:cNvSpPr/>
            </xdr:nvSpPr>
            <xdr:spPr>
              <a:xfrm rot="16200000">
                <a:off x="1271305" y="4812451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26" name="Flecha: hacia abajo 125">
                <a:extLst>
                  <a:ext uri="{FF2B5EF4-FFF2-40B4-BE49-F238E27FC236}">
                    <a16:creationId xmlns:a16="http://schemas.microsoft.com/office/drawing/2014/main" id="{9F778555-E9E3-45D7-AB23-1507C0B535F2}"/>
                  </a:ext>
                </a:extLst>
              </xdr:cNvPr>
              <xdr:cNvSpPr/>
            </xdr:nvSpPr>
            <xdr:spPr>
              <a:xfrm rot="16200000">
                <a:off x="2718546" y="4812451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27" name="Flecha: hacia abajo 126">
                <a:extLst>
                  <a:ext uri="{FF2B5EF4-FFF2-40B4-BE49-F238E27FC236}">
                    <a16:creationId xmlns:a16="http://schemas.microsoft.com/office/drawing/2014/main" id="{15AF1194-1DCB-472D-9418-2179E419A402}"/>
                  </a:ext>
                </a:extLst>
              </xdr:cNvPr>
              <xdr:cNvSpPr/>
            </xdr:nvSpPr>
            <xdr:spPr>
              <a:xfrm rot="16200000">
                <a:off x="4175311" y="4812451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28" name="Flecha: hacia abajo 127">
                <a:extLst>
                  <a:ext uri="{FF2B5EF4-FFF2-40B4-BE49-F238E27FC236}">
                    <a16:creationId xmlns:a16="http://schemas.microsoft.com/office/drawing/2014/main" id="{C0D676DC-371A-4F28-B18C-16364628785B}"/>
                  </a:ext>
                </a:extLst>
              </xdr:cNvPr>
              <xdr:cNvSpPr/>
            </xdr:nvSpPr>
            <xdr:spPr>
              <a:xfrm rot="16200000">
                <a:off x="1261781" y="5564927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29" name="Flecha: hacia abajo 128">
                <a:extLst>
                  <a:ext uri="{FF2B5EF4-FFF2-40B4-BE49-F238E27FC236}">
                    <a16:creationId xmlns:a16="http://schemas.microsoft.com/office/drawing/2014/main" id="{AC337842-528F-4A26-975C-331262000CD9}"/>
                  </a:ext>
                </a:extLst>
              </xdr:cNvPr>
              <xdr:cNvSpPr/>
            </xdr:nvSpPr>
            <xdr:spPr>
              <a:xfrm rot="16200000">
                <a:off x="2709020" y="5564927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  <xdr:sp macro="" textlink="">
            <xdr:nvSpPr>
              <xdr:cNvPr id="130" name="Flecha: hacia abajo 129">
                <a:extLst>
                  <a:ext uri="{FF2B5EF4-FFF2-40B4-BE49-F238E27FC236}">
                    <a16:creationId xmlns:a16="http://schemas.microsoft.com/office/drawing/2014/main" id="{D5CE0E88-F050-40AB-B852-EE236414ECBB}"/>
                  </a:ext>
                </a:extLst>
              </xdr:cNvPr>
              <xdr:cNvSpPr/>
            </xdr:nvSpPr>
            <xdr:spPr>
              <a:xfrm rot="16200000">
                <a:off x="4165785" y="5564927"/>
                <a:ext cx="190500" cy="171450"/>
              </a:xfrm>
              <a:prstGeom prst="downArrow">
                <a:avLst/>
              </a:prstGeom>
            </xdr:spPr>
            <xdr:style>
              <a:lnRef idx="2">
                <a:schemeClr val="accent2">
                  <a:shade val="50000"/>
                </a:schemeClr>
              </a:lnRef>
              <a:fillRef idx="1">
                <a:schemeClr val="accent2"/>
              </a:fillRef>
              <a:effectRef idx="0">
                <a:schemeClr val="accent2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s-MX"/>
              </a:p>
            </xdr:txBody>
          </xdr:sp>
        </xdr:grpSp>
        <xdr:sp macro="" textlink="">
          <xdr:nvSpPr>
            <xdr:cNvPr id="69" name="CuadroTexto 18">
              <a:extLst>
                <a:ext uri="{FF2B5EF4-FFF2-40B4-BE49-F238E27FC236}">
                  <a16:creationId xmlns:a16="http://schemas.microsoft.com/office/drawing/2014/main" id="{C571E734-E2ED-4644-AE37-62346146379C}"/>
                </a:ext>
              </a:extLst>
            </xdr:cNvPr>
            <xdr:cNvSpPr txBox="1"/>
          </xdr:nvSpPr>
          <xdr:spPr>
            <a:xfrm>
              <a:off x="0" y="2372018"/>
              <a:ext cx="1242673" cy="350751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ctr">
                <a:spcAft>
                  <a:spcPts val="0"/>
                </a:spcAft>
              </a:pPr>
              <a:r>
                <a:rPr lang="es-MX" sz="16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Arial" panose="020B0604020202020204" pitchFamily="34" charset="0"/>
                </a:rPr>
                <a:t>Administración</a:t>
              </a:r>
            </a:p>
          </xdr:txBody>
        </xdr:sp>
        <xdr:sp macro="" textlink="">
          <xdr:nvSpPr>
            <xdr:cNvPr id="70" name="CuadroTexto 24">
              <a:extLst>
                <a:ext uri="{FF2B5EF4-FFF2-40B4-BE49-F238E27FC236}">
                  <a16:creationId xmlns:a16="http://schemas.microsoft.com/office/drawing/2014/main" id="{8EA7F93F-522E-44EB-B997-9454760290E1}"/>
                </a:ext>
              </a:extLst>
            </xdr:cNvPr>
            <xdr:cNvSpPr txBox="1"/>
          </xdr:nvSpPr>
          <xdr:spPr>
            <a:xfrm>
              <a:off x="1476375" y="2390775"/>
              <a:ext cx="1249477" cy="461446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ctr">
                <a:spcAft>
                  <a:spcPts val="0"/>
                </a:spcAft>
              </a:pPr>
              <a:r>
                <a:rPr lang="es-ES_tradnl" sz="1600">
                  <a:solidFill>
                    <a:srgbClr val="000000"/>
                  </a:solidFill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Arial" panose="020B0604020202020204" pitchFamily="34" charset="0"/>
                </a:rPr>
                <a:t>-ENERGIA</a:t>
              </a:r>
              <a:r>
                <a:rPr lang="es-ES_tradnl" sz="1600" baseline="0">
                  <a:solidFill>
                    <a:srgbClr val="000000"/>
                  </a:solidFill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Arial" panose="020B0604020202020204" pitchFamily="34" charset="0"/>
                </a:rPr>
                <a:t> ELECTRICA</a:t>
              </a:r>
              <a:endParaRPr lang="es-MX" sz="1600">
                <a:effectLst/>
                <a:latin typeface="Arial" panose="020B0604020202020204" pitchFamily="34" charset="0"/>
                <a:ea typeface="Times New Roman" panose="02020603050405020304" pitchFamily="18" charset="0"/>
                <a:cs typeface="Arial" panose="020B0604020202020204" pitchFamily="34" charset="0"/>
              </a:endParaRPr>
            </a:p>
          </xdr:txBody>
        </xdr:sp>
        <xdr:sp macro="" textlink="">
          <xdr:nvSpPr>
            <xdr:cNvPr id="71" name="CuadroTexto 27">
              <a:extLst>
                <a:ext uri="{FF2B5EF4-FFF2-40B4-BE49-F238E27FC236}">
                  <a16:creationId xmlns:a16="http://schemas.microsoft.com/office/drawing/2014/main" id="{C0AE7B05-53DF-41E3-8DCA-BEE80E66EAE5}"/>
                </a:ext>
              </a:extLst>
            </xdr:cNvPr>
            <xdr:cNvSpPr txBox="1"/>
          </xdr:nvSpPr>
          <xdr:spPr>
            <a:xfrm>
              <a:off x="2910672" y="2381543"/>
              <a:ext cx="1246756" cy="350751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ctr">
                <a:spcAft>
                  <a:spcPts val="0"/>
                </a:spcAft>
              </a:pPr>
              <a:r>
                <a:rPr lang="es-ES_tradnl" sz="1600">
                  <a:solidFill>
                    <a:srgbClr val="000000"/>
                  </a:solidFill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Arial" panose="020B0604020202020204" pitchFamily="34" charset="0"/>
                </a:rPr>
                <a:t>Labores</a:t>
              </a:r>
              <a:r>
                <a:rPr lang="es-ES_tradnl" sz="1600" baseline="0">
                  <a:solidFill>
                    <a:srgbClr val="000000"/>
                  </a:solidFill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Arial" panose="020B0604020202020204" pitchFamily="34" charset="0"/>
                </a:rPr>
                <a:t> administrativas, supervisión.</a:t>
              </a:r>
              <a:endParaRPr lang="es-MX" sz="1600">
                <a:effectLst/>
                <a:latin typeface="Arial" panose="020B0604020202020204" pitchFamily="34" charset="0"/>
                <a:ea typeface="Times New Roman" panose="02020603050405020304" pitchFamily="18" charset="0"/>
                <a:cs typeface="Arial" panose="020B0604020202020204" pitchFamily="34" charset="0"/>
              </a:endParaRPr>
            </a:p>
          </xdr:txBody>
        </xdr:sp>
        <xdr:sp macro="" textlink="">
          <xdr:nvSpPr>
            <xdr:cNvPr id="72" name="CuadroTexto 30">
              <a:extLst>
                <a:ext uri="{FF2B5EF4-FFF2-40B4-BE49-F238E27FC236}">
                  <a16:creationId xmlns:a16="http://schemas.microsoft.com/office/drawing/2014/main" id="{705C258C-3406-400D-A9A4-2D62E7C79A48}"/>
                </a:ext>
              </a:extLst>
            </xdr:cNvPr>
            <xdr:cNvSpPr txBox="1"/>
          </xdr:nvSpPr>
          <xdr:spPr>
            <a:xfrm>
              <a:off x="4371451" y="2381543"/>
              <a:ext cx="1249476" cy="350751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ctr">
                <a:spcAft>
                  <a:spcPts val="0"/>
                </a:spcAft>
              </a:pPr>
              <a:r>
                <a:rPr lang="es-MX" sz="16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Arial" panose="020B0604020202020204" pitchFamily="34" charset="0"/>
                </a:rPr>
                <a:t>Planificación, ejecución </a:t>
              </a:r>
              <a:r>
                <a:rPr lang="es-MX" sz="1600" baseline="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Arial" panose="020B0604020202020204" pitchFamily="34" charset="0"/>
                </a:rPr>
                <a:t> y control de la operación</a:t>
              </a:r>
              <a:endParaRPr lang="es-MX" sz="1600">
                <a:effectLst/>
                <a:latin typeface="Arial" panose="020B0604020202020204" pitchFamily="34" charset="0"/>
                <a:ea typeface="Times New Roman" panose="02020603050405020304" pitchFamily="18" charset="0"/>
                <a:cs typeface="Arial" panose="020B0604020202020204" pitchFamily="34" charset="0"/>
              </a:endParaRPr>
            </a:p>
          </xdr:txBody>
        </xdr:sp>
        <xdr:sp macro="" textlink="">
          <xdr:nvSpPr>
            <xdr:cNvPr id="73" name="Flecha: hacia abajo 72">
              <a:extLst>
                <a:ext uri="{FF2B5EF4-FFF2-40B4-BE49-F238E27FC236}">
                  <a16:creationId xmlns:a16="http://schemas.microsoft.com/office/drawing/2014/main" id="{6FFDCDD5-A7C5-4912-8401-7E1CB3ADA8C5}"/>
                </a:ext>
              </a:extLst>
            </xdr:cNvPr>
            <xdr:cNvSpPr/>
          </xdr:nvSpPr>
          <xdr:spPr>
            <a:xfrm rot="16200000">
              <a:off x="1271247" y="2476538"/>
              <a:ext cx="171442" cy="146146"/>
            </a:xfrm>
            <a:prstGeom prst="downArrow">
              <a:avLst/>
            </a:prstGeom>
          </xdr:spPr>
          <xdr:style>
            <a:lnRef idx="2">
              <a:schemeClr val="accent2">
                <a:shade val="50000"/>
              </a:schemeClr>
            </a:lnRef>
            <a:fillRef idx="1">
              <a:schemeClr val="accent2"/>
            </a:fillRef>
            <a:effectRef idx="0">
              <a:schemeClr val="accent2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es-MX"/>
            </a:p>
          </xdr:txBody>
        </xdr:sp>
        <xdr:sp macro="" textlink="">
          <xdr:nvSpPr>
            <xdr:cNvPr id="74" name="Flecha: hacia abajo 73">
              <a:extLst>
                <a:ext uri="{FF2B5EF4-FFF2-40B4-BE49-F238E27FC236}">
                  <a16:creationId xmlns:a16="http://schemas.microsoft.com/office/drawing/2014/main" id="{617BA2FF-687B-4837-8A35-13B151BE161C}"/>
                </a:ext>
              </a:extLst>
            </xdr:cNvPr>
            <xdr:cNvSpPr/>
          </xdr:nvSpPr>
          <xdr:spPr>
            <a:xfrm rot="16200000">
              <a:off x="2725225" y="2476538"/>
              <a:ext cx="171442" cy="146146"/>
            </a:xfrm>
            <a:prstGeom prst="downArrow">
              <a:avLst/>
            </a:prstGeom>
          </xdr:spPr>
          <xdr:style>
            <a:lnRef idx="2">
              <a:schemeClr val="accent2">
                <a:shade val="50000"/>
              </a:schemeClr>
            </a:lnRef>
            <a:fillRef idx="1">
              <a:schemeClr val="accent2"/>
            </a:fillRef>
            <a:effectRef idx="0">
              <a:schemeClr val="accent2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es-MX"/>
            </a:p>
          </xdr:txBody>
        </xdr:sp>
        <xdr:sp macro="" textlink="">
          <xdr:nvSpPr>
            <xdr:cNvPr id="75" name="Flecha: hacia abajo 74">
              <a:extLst>
                <a:ext uri="{FF2B5EF4-FFF2-40B4-BE49-F238E27FC236}">
                  <a16:creationId xmlns:a16="http://schemas.microsoft.com/office/drawing/2014/main" id="{F63C4F40-EE37-4FB7-A623-C2EC7AE0CA35}"/>
                </a:ext>
              </a:extLst>
            </xdr:cNvPr>
            <xdr:cNvSpPr/>
          </xdr:nvSpPr>
          <xdr:spPr>
            <a:xfrm rot="16200000">
              <a:off x="4186004" y="2476538"/>
              <a:ext cx="171442" cy="146146"/>
            </a:xfrm>
            <a:prstGeom prst="downArrow">
              <a:avLst/>
            </a:prstGeom>
          </xdr:spPr>
          <xdr:style>
            <a:lnRef idx="2">
              <a:schemeClr val="accent2">
                <a:shade val="50000"/>
              </a:schemeClr>
            </a:lnRef>
            <a:fillRef idx="1">
              <a:schemeClr val="accent2"/>
            </a:fillRef>
            <a:effectRef idx="0">
              <a:schemeClr val="accent2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es-MX"/>
            </a:p>
          </xdr:txBody>
        </xdr:sp>
        <xdr:sp macro="" textlink="">
          <xdr:nvSpPr>
            <xdr:cNvPr id="76" name="Flecha: hacia abajo 75">
              <a:extLst>
                <a:ext uri="{FF2B5EF4-FFF2-40B4-BE49-F238E27FC236}">
                  <a16:creationId xmlns:a16="http://schemas.microsoft.com/office/drawing/2014/main" id="{2DB902BF-9173-40FA-8138-01D77B2BBABA}"/>
                </a:ext>
              </a:extLst>
            </xdr:cNvPr>
            <xdr:cNvSpPr/>
          </xdr:nvSpPr>
          <xdr:spPr>
            <a:xfrm>
              <a:off x="514350" y="2790825"/>
              <a:ext cx="190491" cy="131532"/>
            </a:xfrm>
            <a:prstGeom prst="downArrow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es-MX"/>
            </a:p>
          </xdr:txBody>
        </xdr:sp>
      </xdr:grpSp>
      <xdr:sp macro="" textlink="">
        <xdr:nvSpPr>
          <xdr:cNvPr id="131" name="Flecha: hacia abajo 130">
            <a:extLst>
              <a:ext uri="{FF2B5EF4-FFF2-40B4-BE49-F238E27FC236}">
                <a16:creationId xmlns:a16="http://schemas.microsoft.com/office/drawing/2014/main" id="{A7A53376-F8C3-4B01-9989-5EC27EA4CC8B}"/>
              </a:ext>
            </a:extLst>
          </xdr:cNvPr>
          <xdr:cNvSpPr/>
        </xdr:nvSpPr>
        <xdr:spPr>
          <a:xfrm rot="16200000">
            <a:off x="2728634" y="13455585"/>
            <a:ext cx="171966" cy="146146"/>
          </a:xfrm>
          <a:prstGeom prst="downArrow">
            <a:avLst/>
          </a:prstGeom>
        </xdr:spPr>
        <xdr:style>
          <a:lnRef idx="2">
            <a:schemeClr val="accent2">
              <a:shade val="50000"/>
            </a:schemeClr>
          </a:lnRef>
          <a:fillRef idx="1">
            <a:schemeClr val="accent2"/>
          </a:fillRef>
          <a:effectRef idx="0">
            <a:schemeClr val="accent2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endParaRPr lang="es-MX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34631</xdr:colOff>
      <xdr:row>69</xdr:row>
      <xdr:rowOff>17257</xdr:rowOff>
    </xdr:from>
    <xdr:to>
      <xdr:col>19</xdr:col>
      <xdr:colOff>268427</xdr:colOff>
      <xdr:row>89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85D0100-29EF-4483-AEF5-CB3FFDB6A2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810309</xdr:colOff>
      <xdr:row>2</xdr:row>
      <xdr:rowOff>2382</xdr:rowOff>
    </xdr:from>
    <xdr:to>
      <xdr:col>16</xdr:col>
      <xdr:colOff>142872</xdr:colOff>
      <xdr:row>22</xdr:row>
      <xdr:rowOff>20567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F9FF583-656F-4A20-B9C4-C2E1CADBAC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733079</xdr:colOff>
      <xdr:row>34</xdr:row>
      <xdr:rowOff>33555</xdr:rowOff>
    </xdr:from>
    <xdr:to>
      <xdr:col>16</xdr:col>
      <xdr:colOff>100658</xdr:colOff>
      <xdr:row>54</xdr:row>
      <xdr:rowOff>35719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468DA6AE-B223-4965-9B01-4325AECDF9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36292</xdr:colOff>
      <xdr:row>137</xdr:row>
      <xdr:rowOff>9782</xdr:rowOff>
    </xdr:from>
    <xdr:to>
      <xdr:col>19</xdr:col>
      <xdr:colOff>305234</xdr:colOff>
      <xdr:row>157</xdr:row>
      <xdr:rowOff>23812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3CBDF846-37A2-45D9-8EC9-C8F58DA186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1289955</xdr:colOff>
      <xdr:row>103</xdr:row>
      <xdr:rowOff>12615</xdr:rowOff>
    </xdr:from>
    <xdr:to>
      <xdr:col>19</xdr:col>
      <xdr:colOff>249816</xdr:colOff>
      <xdr:row>123</xdr:row>
      <xdr:rowOff>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A2FAFFBB-A548-4969-8D78-3B8EAB29BF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25730</xdr:colOff>
      <xdr:row>9</xdr:row>
      <xdr:rowOff>176893</xdr:rowOff>
    </xdr:from>
    <xdr:to>
      <xdr:col>9</xdr:col>
      <xdr:colOff>229508</xdr:colOff>
      <xdr:row>29</xdr:row>
      <xdr:rowOff>13608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723643A9-011D-4C54-A654-1BDA316CF3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30967</xdr:colOff>
      <xdr:row>31</xdr:row>
      <xdr:rowOff>19834</xdr:rowOff>
    </xdr:from>
    <xdr:to>
      <xdr:col>9</xdr:col>
      <xdr:colOff>207820</xdr:colOff>
      <xdr:row>50</xdr:row>
      <xdr:rowOff>122464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A41FD541-B40F-43D5-A334-801F148EC8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</xdr:colOff>
      <xdr:row>80</xdr:row>
      <xdr:rowOff>9525</xdr:rowOff>
    </xdr:from>
    <xdr:to>
      <xdr:col>12</xdr:col>
      <xdr:colOff>23812</xdr:colOff>
      <xdr:row>94</xdr:row>
      <xdr:rowOff>85725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4DD7CF41-1343-41CD-AE76-C85AE0A99A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326571</xdr:colOff>
      <xdr:row>1</xdr:row>
      <xdr:rowOff>54428</xdr:rowOff>
    </xdr:from>
    <xdr:to>
      <xdr:col>9</xdr:col>
      <xdr:colOff>122464</xdr:colOff>
      <xdr:row>25</xdr:row>
      <xdr:rowOff>136072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2DB9E90-5D88-4E7B-BF99-801DA3036D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</xdr:row>
      <xdr:rowOff>0</xdr:rowOff>
    </xdr:from>
    <xdr:to>
      <xdr:col>0</xdr:col>
      <xdr:colOff>304800</xdr:colOff>
      <xdr:row>7</xdr:row>
      <xdr:rowOff>114300</xdr:rowOff>
    </xdr:to>
    <xdr:sp macro="" textlink="">
      <xdr:nvSpPr>
        <xdr:cNvPr id="7170" name="AutoShape 2">
          <a:extLst>
            <a:ext uri="{FF2B5EF4-FFF2-40B4-BE49-F238E27FC236}">
              <a16:creationId xmlns:a16="http://schemas.microsoft.com/office/drawing/2014/main" id="{BD331403-E2FB-020B-6317-F38B72F01D07}"/>
            </a:ext>
          </a:extLst>
        </xdr:cNvPr>
        <xdr:cNvSpPr>
          <a:spLocks noChangeAspect="1" noChangeArrowheads="1"/>
        </xdr:cNvSpPr>
      </xdr:nvSpPr>
      <xdr:spPr bwMode="auto">
        <a:xfrm>
          <a:off x="0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1202532</xdr:colOff>
      <xdr:row>4</xdr:row>
      <xdr:rowOff>71438</xdr:rowOff>
    </xdr:from>
    <xdr:to>
      <xdr:col>5</xdr:col>
      <xdr:colOff>464343</xdr:colOff>
      <xdr:row>24</xdr:row>
      <xdr:rowOff>142876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000A53B-1584-EC6C-2988-771EB977D3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02532" y="1214438"/>
          <a:ext cx="6107905" cy="388143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Anexo%203_%20Matriz%20de%20caracterizacion%20Industrial%20ladrillera%20Santo%20doming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uario\Nuevo%20Google%20Drive\Trabajo%202017\CAEM\Empreas%20visitadas\1.%20El%20Tigre%20-%20Informe%20Ang&#233;lica\Inventario%20El%20Tigre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1013609544/Dropbox/NAMA_2017/INFORME%20EMPRESAS%20CAR-NAMA/Inventario%20San%20Luis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Escritorio/CARATERIZACION%20ENERGETICA%20EMPRESAS/EMPRESAS%20ANDRES/LADRILLERA%20OVINDOLI/Caracterizaci&#243;n%20energetica/Informe/Modelo%20de%20Caracterizacion%20Industria%20ovindol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icio"/>
      <sheetName val="Identificación"/>
      <sheetName val="Procesos productivos"/>
      <sheetName val="Consumo Energeticos"/>
      <sheetName val="Históricos"/>
      <sheetName val="Matríz Energética"/>
      <sheetName val="LINEA BASE"/>
      <sheetName val="IC VS PRODUCCIÓN"/>
      <sheetName val="Analisis Energeticos"/>
      <sheetName val="INDICADORES E"/>
      <sheetName val="DIAGRAMA DE PARETO "/>
      <sheetName val="Inventario Electrico"/>
      <sheetName val="Inventario Termico"/>
      <sheetName val="Inventario vehiculos "/>
      <sheetName val="Plan de gestion"/>
      <sheetName val="List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5">
          <cell r="B5" t="str">
            <v>Fuerza motriz</v>
          </cell>
          <cell r="D5" t="str">
            <v>Vapor</v>
          </cell>
        </row>
        <row r="6">
          <cell r="B6" t="str">
            <v>Refrigeración</v>
          </cell>
          <cell r="D6" t="str">
            <v>Calor directo</v>
          </cell>
        </row>
        <row r="7">
          <cell r="B7" t="str">
            <v>Aire Acondicionado</v>
          </cell>
          <cell r="D7" t="str">
            <v>Calor indirecto</v>
          </cell>
        </row>
        <row r="8">
          <cell r="B8" t="str">
            <v>Iluminación</v>
          </cell>
          <cell r="D8" t="str">
            <v>Otros</v>
          </cell>
        </row>
        <row r="9">
          <cell r="B9" t="str">
            <v>Calor Directo</v>
          </cell>
        </row>
        <row r="10">
          <cell r="B10" t="str">
            <v>Equipo de oficina</v>
          </cell>
        </row>
        <row r="11">
          <cell r="B11" t="str">
            <v>Otros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dentificacion"/>
      <sheetName val="Energeticos"/>
      <sheetName val="Inventario Electrico"/>
      <sheetName val="Inventario Termico"/>
      <sheetName val="URE Termica"/>
      <sheetName val="Analisis Inventario Electrico"/>
      <sheetName val="Analisis Inventario Termico"/>
      <sheetName val="A Iluminacion AA"/>
      <sheetName val="Indicadores"/>
      <sheetName val="Matriz Resumen"/>
      <sheetName val="Informe"/>
      <sheetName val="Listas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1">
          <cell r="E31" t="str">
            <v>Medido</v>
          </cell>
        </row>
        <row r="32">
          <cell r="E32" t="str">
            <v>Estimado</v>
          </cell>
        </row>
        <row r="39">
          <cell r="B39" t="str">
            <v>Iluminación</v>
          </cell>
        </row>
        <row r="40">
          <cell r="B40" t="str">
            <v>Fuerza_Motriz</v>
          </cell>
        </row>
        <row r="41">
          <cell r="B41" t="str">
            <v>Aire_Acondicionado</v>
          </cell>
        </row>
        <row r="42">
          <cell r="B42" t="str">
            <v>Refrigeracion</v>
          </cell>
        </row>
        <row r="43">
          <cell r="B43" t="str">
            <v>Equipos_Ofimaticos</v>
          </cell>
        </row>
        <row r="44">
          <cell r="B44" t="str">
            <v>Equipos_Entretenimiento</v>
          </cell>
        </row>
        <row r="45">
          <cell r="B45" t="str">
            <v>Calor_Directo</v>
          </cell>
        </row>
        <row r="46">
          <cell r="B46" t="str">
            <v>Calor_Indirecto</v>
          </cell>
        </row>
        <row r="47">
          <cell r="B47" t="str">
            <v>Otros</v>
          </cell>
        </row>
      </sheetData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dentificacion"/>
      <sheetName val="Energeticos"/>
      <sheetName val="Inventario Electrico"/>
      <sheetName val="Inventario Termico"/>
      <sheetName val="URE Termica"/>
      <sheetName val="Analisis Inventario Electrico"/>
      <sheetName val="Analisis Inventario Termico"/>
      <sheetName val="A Iluminacion AA"/>
      <sheetName val="Indicadores"/>
      <sheetName val="Matriz Resumen"/>
      <sheetName val="Informe"/>
      <sheetName val="Listas"/>
      <sheetName val="Hoja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9">
          <cell r="B39" t="str">
            <v>Iluminación</v>
          </cell>
        </row>
        <row r="40">
          <cell r="B40" t="str">
            <v>Fuerza_Motriz</v>
          </cell>
        </row>
        <row r="41">
          <cell r="B41" t="str">
            <v>Aire_Acondicionado</v>
          </cell>
        </row>
        <row r="42">
          <cell r="B42" t="str">
            <v>Refrigeracion</v>
          </cell>
        </row>
        <row r="43">
          <cell r="B43" t="str">
            <v>Equipos_Ofimaticos</v>
          </cell>
        </row>
        <row r="44">
          <cell r="B44" t="str">
            <v>Equipos_Entretenimiento</v>
          </cell>
        </row>
        <row r="45">
          <cell r="B45" t="str">
            <v>Calor_Directo</v>
          </cell>
        </row>
        <row r="46">
          <cell r="B46" t="str">
            <v>Calor_Indirecto</v>
          </cell>
        </row>
        <row r="47">
          <cell r="B47" t="str">
            <v>Otros</v>
          </cell>
        </row>
      </sheetData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icio"/>
      <sheetName val="Identificación"/>
      <sheetName val="Históricos"/>
      <sheetName val="Consumo Energeticos"/>
      <sheetName val="Matríz Energética"/>
      <sheetName val="Analisis Energeticos"/>
      <sheetName val="IC TOTAL"/>
      <sheetName val="ETOTALP"/>
      <sheetName val="ICeP"/>
      <sheetName val="ICtP"/>
      <sheetName val="EEP"/>
      <sheetName val="ETP"/>
      <sheetName val="ETP (2)"/>
      <sheetName val="Inventario Electrico"/>
      <sheetName val="Inventario Termico"/>
      <sheetName val="Inventario de vehiculos "/>
      <sheetName val="Analisis Inventario Electrico"/>
      <sheetName val="Analisis Inventario Termico"/>
      <sheetName val="PLAN"/>
      <sheetName val="Listas"/>
    </sheetNames>
    <sheetDataSet>
      <sheetData sheetId="0"/>
      <sheetData sheetId="1"/>
      <sheetData sheetId="2">
        <row r="95">
          <cell r="B95">
            <v>7545</v>
          </cell>
        </row>
      </sheetData>
      <sheetData sheetId="3">
        <row r="4">
          <cell r="D4" t="str">
            <v>Producción</v>
          </cell>
        </row>
        <row r="7">
          <cell r="B7">
            <v>1</v>
          </cell>
        </row>
        <row r="8">
          <cell r="B8">
            <v>2</v>
          </cell>
        </row>
        <row r="9">
          <cell r="B9">
            <v>3</v>
          </cell>
        </row>
        <row r="10">
          <cell r="B10">
            <v>4</v>
          </cell>
        </row>
        <row r="11">
          <cell r="B11">
            <v>5</v>
          </cell>
        </row>
        <row r="12">
          <cell r="B12">
            <v>6</v>
          </cell>
        </row>
        <row r="13">
          <cell r="B13">
            <v>7</v>
          </cell>
        </row>
        <row r="14">
          <cell r="B14">
            <v>8</v>
          </cell>
        </row>
        <row r="15">
          <cell r="B15">
            <v>9</v>
          </cell>
        </row>
        <row r="16">
          <cell r="B16">
            <v>10</v>
          </cell>
        </row>
        <row r="17">
          <cell r="B17">
            <v>11</v>
          </cell>
        </row>
        <row r="18">
          <cell r="B18">
            <v>12</v>
          </cell>
        </row>
      </sheetData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orena Estupiñan" refreshedDate="45118.682462962963" createdVersion="8" refreshedVersion="8" minRefreshableVersion="3" recordCount="354" xr:uid="{0DC89E47-DC90-4E8D-898E-B33CBBC4B193}">
  <cacheSource type="worksheet">
    <worksheetSource ref="A1:I355" sheet="INVENTARIO ELÉCTRICO"/>
  </cacheSource>
  <cacheFields count="11">
    <cacheField name="USO FINAL DE ENERGÍA" numFmtId="172">
      <sharedItems/>
    </cacheField>
    <cacheField name="EQUIPO" numFmtId="172">
      <sharedItems/>
    </cacheField>
    <cacheField name="ÁREA O PROCESO" numFmtId="172">
      <sharedItems count="31">
        <s v="TECNOLOGIA"/>
        <s v="INFRAESTRUCTURA"/>
        <s v="CASINO"/>
        <s v="MANTENIMIENTO "/>
        <s v="ALMACEN"/>
        <s v="GIMNASIO"/>
        <s v="GERENCIA"/>
        <s v="JURIDICA"/>
        <s v="OPERACIONES"/>
        <s v="GESTIÓN HUMANA"/>
        <s v="PLANEACIÓN"/>
        <s v="FINANCIERA"/>
        <s v="SALA DE JUNTAS" u="1"/>
        <s v="SALA CAPACITACION" u="1"/>
        <s v="Data Center" u="1"/>
        <s v="SALA DE DESCANZO" u="1"/>
        <s v="CARPA P.N." u="1"/>
        <s v="Tecnología" u="1"/>
        <s v="Jurídica" u="1"/>
        <s v="CONTROL" u="1"/>
        <s v="Almacén" u="1"/>
        <s v="CAFETERIA" u="1"/>
        <s v="CARPA P. E." u="1"/>
        <s v="SALA DE DESCANSO" u="1"/>
        <s v="Portería" u="1"/>
        <s v="Datacenter" u="1"/>
        <s v="Caseta Oriental" u="1"/>
        <s v="Gestion humana" u="1"/>
        <s v="DEPOSITO RECICLAJE" u="1"/>
        <s v="Sala Capacitación" u="1"/>
        <s v="MANTENIMIENTO" u="1"/>
      </sharedItems>
    </cacheField>
    <cacheField name="POTENCIA (HP)" numFmtId="0">
      <sharedItems containsMixedTypes="1" containsNumber="1" minValue="0" maxValue="30"/>
    </cacheField>
    <cacheField name="POTENCIA (W)" numFmtId="0">
      <sharedItems containsSemiMixedTypes="0" containsString="0" containsNumber="1" minValue="0.5" maxValue="15000"/>
    </cacheField>
    <cacheField name="CANTIDAD" numFmtId="0">
      <sharedItems containsSemiMixedTypes="0" containsString="0" containsNumber="1" containsInteger="1" minValue="1" maxValue="957"/>
    </cacheField>
    <cacheField name="POTENCIA TOTAL (kW)" numFmtId="2">
      <sharedItems containsSemiMixedTypes="0" containsString="0" containsNumber="1" minValue="5.0000000000000001E-4" maxValue="47.85"/>
    </cacheField>
    <cacheField name="TIEMPO DE OPERACIÓN (horas/día)" numFmtId="0">
      <sharedItems containsString="0" containsBlank="1" containsNumber="1" minValue="0.01" maxValue="24"/>
    </cacheField>
    <cacheField name="CONSUMO (kWh/día)" numFmtId="2">
      <sharedItems containsSemiMixedTypes="0" containsString="0" containsNumber="1" minValue="0" maxValue="382.8"/>
    </cacheField>
    <cacheField name="Campo1" numFmtId="0" formula=" 0" databaseField="0"/>
    <cacheField name="Campo2" numFmtId="0" formula="'CONSUMO (kWh/día)'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54">
  <r>
    <s v="Aire acondicionado"/>
    <s v="EQUIPO AIRE ACONDICIONADO SAMSUNG T1 MODELO: AR24RVFHCWK 6150W"/>
    <x v="0"/>
    <n v="1"/>
    <n v="2500"/>
    <n v="1"/>
    <n v="2.5"/>
    <n v="24"/>
    <n v="60"/>
  </r>
  <r>
    <s v="Evacuación de agua"/>
    <s v="BOMBA SUMERGIBLE GRINDEX 3&quot; 4.15HP 230/460 VOL TRIFASICA 3 F  + 9 MANGUERAS NARANJA/ FV 44426"/>
    <x v="1"/>
    <n v="4.1500000000000004"/>
    <n v="460"/>
    <n v="1"/>
    <n v="0.46"/>
    <n v="1"/>
    <n v="0.46"/>
  </r>
  <r>
    <s v="Calentamiento de alimentos"/>
    <s v="CAMARA DE CALENTAMIENTO CAPACIDAD PARA 150 ALMERZOS / FV 1327"/>
    <x v="2"/>
    <s v="N/A"/>
    <n v="270"/>
    <n v="1"/>
    <n v="0.27"/>
    <n v="12"/>
    <n v="3.24"/>
  </r>
  <r>
    <s v="Aire comprimido"/>
    <s v="COMPRESOR DE AIRE TIPO TORNILLO X 30 HP MODELO PLUS MARCA FINI 100% ITALIANO / FV 7633"/>
    <x v="3"/>
    <n v="30"/>
    <n v="440"/>
    <n v="1"/>
    <n v="0.44"/>
    <n v="16"/>
    <n v="7.04"/>
  </r>
  <r>
    <s v="Evacuación de agua"/>
    <s v="ELECTROBOMBA SUMERGIBLE TRIFASICA DRENAJE 2HP, 2 1/2, 440 V PEDROLLO / FV 2538"/>
    <x v="1"/>
    <n v="2"/>
    <n v="440"/>
    <n v="1"/>
    <n v="0.44"/>
    <n v="1"/>
    <n v="0.44"/>
  </r>
  <r>
    <s v="Suministro de aire"/>
    <s v="SECADOR FX7 TIPO REFRIGERATIVO CAP 106 CFMS MARCA ATLAS COPCO/FV 8556"/>
    <x v="3"/>
    <s v="N/A"/>
    <n v="4"/>
    <n v="1"/>
    <n v="4.0000000000000001E-3"/>
    <n v="24"/>
    <n v="9.6000000000000002E-2"/>
  </r>
  <r>
    <s v="Evacuación de agua"/>
    <s v="ELECTROBOMBA SUMERGIBLE EVANS 0.4 HP 2 4.6 AMP AGUAS  NEGR REF:SV2ME040"/>
    <x v="1"/>
    <n v="2"/>
    <n v="400"/>
    <n v="1"/>
    <n v="0.4"/>
    <n v="8"/>
    <n v="3.2"/>
  </r>
  <r>
    <s v="Aire comprimido"/>
    <s v="COMPRESOR G22FF 125 TRI-V/60 TM API"/>
    <x v="3"/>
    <n v="4"/>
    <n v="460"/>
    <n v="1"/>
    <n v="0.46"/>
    <n v="16"/>
    <n v="7.36"/>
  </r>
  <r>
    <s v="Calentamiento de alimentos"/>
    <s v="BAÑO DE MARIA EN ACERO INOXIDABLE CON 9 COMPARTIMIENTOS A GAS Y ELECTRICO"/>
    <x v="2"/>
    <s v="N/A"/>
    <n v="1.5"/>
    <n v="1"/>
    <n v="1.5E-3"/>
    <n v="15"/>
    <n v="2.2499999999999999E-2"/>
  </r>
  <r>
    <s v="Extracción de vapores"/>
    <s v="CAMPANA EXTRACTORA EN ACERO INOXIDABLE"/>
    <x v="2"/>
    <s v="N/A"/>
    <n v="70"/>
    <n v="1"/>
    <n v="7.0000000000000007E-2"/>
    <n v="15"/>
    <n v="1.05"/>
  </r>
  <r>
    <s v="Proyección de imagen"/>
    <s v="TELEVISOR LCD DE 32&quot; MARCA SONY"/>
    <x v="1"/>
    <s v="N/A"/>
    <n v="100"/>
    <n v="1"/>
    <n v="0.1"/>
    <n v="4"/>
    <n v="0.4"/>
  </r>
  <r>
    <s v="Proyección de imagen"/>
    <s v="TELEVISOR LG 42&quot; MODELO 42PT 260"/>
    <x v="1"/>
    <s v="N/A"/>
    <n v="200"/>
    <n v="1"/>
    <n v="0.2"/>
    <n v="1"/>
    <n v="0.2"/>
  </r>
  <r>
    <s v="Proyección de imagen"/>
    <s v="TELEVISOR SAMSUNG LED 40&quot;"/>
    <x v="4"/>
    <s v="N/A"/>
    <n v="170"/>
    <n v="1"/>
    <n v="0.17"/>
    <n v="2"/>
    <n v="0.34"/>
  </r>
  <r>
    <s v="Registro de tiempos"/>
    <s v="ELIPTICA 4.1 NORDICTRACK"/>
    <x v="5"/>
    <s v="N/A"/>
    <n v="100"/>
    <n v="1"/>
    <n v="0.1"/>
    <n v="3"/>
    <n v="0.30000000000000004"/>
  </r>
  <r>
    <s v="Sonido"/>
    <s v="CABINA DE SONIDO MARCA: AMERICAN SOUND REF: AS-SPA151U SERIAL: NO VISUALIZA"/>
    <x v="0"/>
    <s v="N/A"/>
    <n v="80"/>
    <n v="1"/>
    <n v="0.08"/>
    <n v="3"/>
    <n v="0.24"/>
  </r>
  <r>
    <s v="calentamiento y preparación de alimentos"/>
    <s v="GRECA DE 1 LB CAPACIDAD 120 TINTOS / FV 0009"/>
    <x v="1"/>
    <s v="N/A"/>
    <n v="180"/>
    <n v="1"/>
    <n v="0.18"/>
    <n v="1"/>
    <n v="0.18"/>
  </r>
  <r>
    <s v="Sonido"/>
    <s v="AMPLIFICADOR DE SONIDO MARCA: AMERICAN SOUND REF: AS-PX2400 SERIAL: NO VISUALIZA"/>
    <x v="0"/>
    <s v="N/A"/>
    <n v="80"/>
    <n v="1"/>
    <n v="0.08"/>
    <n v="5"/>
    <n v="0.4"/>
  </r>
  <r>
    <s v="Aire acondicionado"/>
    <s v="AIRE ACONDICIONADO TIPO A/A MINISPLIT INVERTER 18.000 BTU R410A BLANCO / SERVEN AIRES ACOND LG / FV 42713"/>
    <x v="0"/>
    <s v="N/A"/>
    <n v="1500"/>
    <n v="1"/>
    <n v="1.5"/>
    <n v="24"/>
    <n v="36"/>
  </r>
  <r>
    <s v="Sonido"/>
    <s v="CABINA DE SONIDO MARCA: PEAVEY REF: PV215 SERIAL: N/A"/>
    <x v="0"/>
    <s v="N/A"/>
    <n v="80"/>
    <n v="1"/>
    <n v="0.08"/>
    <n v="5"/>
    <n v="0.4"/>
  </r>
  <r>
    <s v="Sonido"/>
    <s v="CABINA DE SONIDO MARCA: PEAVEY REF: PV215 SERIAL: N/A"/>
    <x v="0"/>
    <s v="N/A"/>
    <n v="80"/>
    <n v="1"/>
    <n v="0.08"/>
    <n v="5"/>
    <n v="0.4"/>
  </r>
  <r>
    <s v="Proyección de imagen"/>
    <s v="TV 55 &quot; 138 CM SAMSUNG 55J6300 FULL HD INTERNET"/>
    <x v="6"/>
    <s v="N/A"/>
    <n v="256"/>
    <n v="1"/>
    <n v="0.25600000000000001"/>
    <n v="1"/>
    <n v="0.25600000000000001"/>
  </r>
  <r>
    <s v="Suministro de aire"/>
    <s v="VENTILADOR TORRE DIG KALLEY K-TF80D "/>
    <x v="7"/>
    <s v="N/A"/>
    <n v="45"/>
    <n v="1"/>
    <n v="4.4999999999999998E-2"/>
    <n v="2"/>
    <n v="0.09"/>
  </r>
  <r>
    <s v="Suministro de aire"/>
    <s v="VENTILADOR TORRE DIG KALLEY K-TF80D "/>
    <x v="8"/>
    <s v="N/A"/>
    <n v="45"/>
    <n v="1"/>
    <n v="4.4999999999999998E-2"/>
    <n v="2"/>
    <n v="0.09"/>
  </r>
  <r>
    <s v="Proyección de imagen"/>
    <s v="TV 43&quot; LG  - REF: 43LK57 -SERIAL: 810MXUNMC902"/>
    <x v="8"/>
    <s v="N/A"/>
    <n v="200"/>
    <n v="1"/>
    <n v="0.2"/>
    <n v="6"/>
    <n v="1.2000000000000002"/>
  </r>
  <r>
    <s v="Suministro de agua"/>
    <s v="Filtro dispensador de agua"/>
    <x v="4"/>
    <s v="N/A"/>
    <n v="80"/>
    <n v="1"/>
    <n v="0.08"/>
    <n v="24"/>
    <n v="1.92"/>
  </r>
  <r>
    <s v="Sonido"/>
    <s v="MEZCLADORA ANALOGA CON EFECTOS Y USB / FV 15401"/>
    <x v="0"/>
    <s v="N/A"/>
    <n v="80"/>
    <n v="1"/>
    <n v="0.08"/>
    <n v="5"/>
    <n v="0.4"/>
  </r>
  <r>
    <s v="Proyección de imagen"/>
    <s v="TV SAMSUNG 85 PULG 85TU8000 4K-UHD"/>
    <x v="0"/>
    <s v="N/A"/>
    <n v="270"/>
    <n v="1"/>
    <n v="0.27"/>
    <n v="3"/>
    <n v="0.81"/>
  </r>
  <r>
    <s v="Peso de residuos"/>
    <s v="BASCULA ELECTRONICA RECARGABLE 40 KG REF 15241 MARCA TRUPER"/>
    <x v="1"/>
    <s v="N/A"/>
    <n v="0.5"/>
    <n v="1"/>
    <n v="5.0000000000000001E-4"/>
    <n v="1"/>
    <n v="5.0000000000000001E-4"/>
  </r>
  <r>
    <s v="Suministro de aire"/>
    <s v="SOPLADORA PARA PC ULTIMAX HN-05"/>
    <x v="0"/>
    <s v="N/A"/>
    <n v="600"/>
    <n v="1"/>
    <n v="0.6"/>
    <n v="0.01"/>
    <n v="6.0000000000000001E-3"/>
  </r>
  <r>
    <s v="Refrigeración de alimentos"/>
    <s v="NEVERA MINIBAR DE 121 LTS CR152"/>
    <x v="2"/>
    <s v="N/A"/>
    <n v="72"/>
    <n v="1"/>
    <n v="7.1999999999999995E-2"/>
    <n v="24"/>
    <n v="1.7279999999999998"/>
  </r>
  <r>
    <s v="Movimiento de bandas"/>
    <s v="TROTADORA METS P54+ SPOR FITNESS"/>
    <x v="5"/>
    <s v="N/A"/>
    <n v="750"/>
    <n v="1"/>
    <n v="0.75"/>
    <n v="3"/>
    <n v="2.25"/>
  </r>
  <r>
    <s v="Movimiento de bandas"/>
    <s v="TROTADORA METS P54+ SPOR FITNESS"/>
    <x v="5"/>
    <s v="N/A"/>
    <n v="750"/>
    <n v="1"/>
    <n v="0.75"/>
    <n v="3"/>
    <n v="2.25"/>
  </r>
  <r>
    <s v="Amplificación de sonido"/>
    <s v="PARLANTE KALLEY K-SPK30BL2"/>
    <x v="0"/>
    <s v="N/A"/>
    <n v="80"/>
    <n v="1"/>
    <n v="0.08"/>
    <n v="5"/>
    <n v="0.4"/>
  </r>
  <r>
    <s v="Preparación de alimentos"/>
    <s v="GRECA ELECTRICA 30 TINTOS EN ACERO INOXIDABLE"/>
    <x v="0"/>
    <s v="N/A"/>
    <n v="900"/>
    <n v="1"/>
    <n v="0.9"/>
    <m/>
    <n v="0"/>
  </r>
  <r>
    <s v="Calentamiento de alimentos"/>
    <s v="HORNO MICROONDAS PANASONIC  NE1064F"/>
    <x v="2"/>
    <s v="N/A"/>
    <n v="900"/>
    <n v="1"/>
    <n v="0.9"/>
    <n v="12"/>
    <n v="10.8"/>
  </r>
  <r>
    <s v="Calentamiento de alimentos"/>
    <s v="HORNO MICROONDAS PANASONIC NE1064F"/>
    <x v="2"/>
    <s v="N/A"/>
    <n v="900"/>
    <n v="1"/>
    <n v="0.9"/>
    <n v="12"/>
    <n v="10.8"/>
  </r>
  <r>
    <s v="Preparación de alimentos"/>
    <s v="GRECA MODELO 3100 120 TINTOS CON TERMOSTATO"/>
    <x v="2"/>
    <s v="N/A"/>
    <n v="1200"/>
    <n v="1"/>
    <n v="1.2"/>
    <n v="8"/>
    <n v="9.6"/>
  </r>
  <r>
    <s v="Suministro de aire"/>
    <s v="AIRE ACONDICIONADO 18BTU MARCA MABE"/>
    <x v="0"/>
    <s v="N/A"/>
    <n v="1500"/>
    <n v="1"/>
    <n v="1.5"/>
    <n v="3"/>
    <n v="4.5"/>
  </r>
  <r>
    <s v="Comunicación interna."/>
    <s v="RADIO ICOM MODEL IC-F4013 IC: 202D-277601 /UHF 400-470 MHZ/16 CH /5W BC-145SA/SE / BP232H 2250 MAH / FASC55V / MB-94"/>
    <x v="3"/>
    <s v="N/A"/>
    <n v="7.2"/>
    <n v="1"/>
    <n v="7.1999999999999998E-3"/>
    <n v="24"/>
    <n v="0.17280000000000001"/>
  </r>
  <r>
    <s v="Comunicación interna."/>
    <s v="RADIO ICOM MODEL IC-F4013 IC: 202D-277601 /UHF 400-470 MHZ/16 CH /5W BC-145SA/SE / BP232H 2250 MAH / FASC55V / MB-94"/>
    <x v="3"/>
    <s v="N/A"/>
    <n v="7.2"/>
    <n v="1"/>
    <n v="7.1999999999999998E-3"/>
    <n v="24"/>
    <n v="0.17280000000000001"/>
  </r>
  <r>
    <s v="Comunicación interna."/>
    <s v="RADIO ICOM MODEL IC-F4013 IC: 202D-277601 /UHF 400-470 MHZ/16 CH /5W BC-145SA/SE / BP232H 2250 MAH / FASC55V / MB-94"/>
    <x v="8"/>
    <s v="N/A"/>
    <n v="7.2"/>
    <n v="1"/>
    <n v="7.1999999999999998E-3"/>
    <n v="24"/>
    <n v="0.17280000000000001"/>
  </r>
  <r>
    <s v="Comunicación interna."/>
    <s v="RADIO ICOM MODEL IC-F4013 IC: 202D-277601 /UHF 400-470 MHZ/16 CH /5W BC-145SA/SE / BP232H 2250 MAH / FASC55V / MB-94"/>
    <x v="8"/>
    <s v="N/A"/>
    <n v="7.2"/>
    <n v="1"/>
    <n v="7.1999999999999998E-3"/>
    <n v="24"/>
    <n v="0.17280000000000001"/>
  </r>
  <r>
    <s v="Iluminación"/>
    <s v="Panel led 6500K 3200LM Sylvania"/>
    <x v="1"/>
    <s v="N/A"/>
    <n v="50"/>
    <n v="957"/>
    <n v="47.85"/>
    <n v="8"/>
    <n v="382.8"/>
  </r>
  <r>
    <s v="Corte de materiales"/>
    <s v="CALADORA "/>
    <x v="3"/>
    <n v="0.75"/>
    <n v="560"/>
    <n v="1"/>
    <n v="0.56000000000000005"/>
    <n v="1"/>
    <n v="0.56000000000000005"/>
  </r>
  <r>
    <s v="Corte y desbaste de materiales"/>
    <s v="PULIDORA  INALAMBRICA  MILWAUKEE"/>
    <x v="3"/>
    <n v="3.3000000000000002E-2"/>
    <n v="25.2"/>
    <n v="1"/>
    <n v="2.52E-2"/>
    <n v="4"/>
    <n v="0.1008"/>
  </r>
  <r>
    <s v="Corte y desbaste de materiales"/>
    <s v="PULIDORA INALAMBRICA MILWAUKEE"/>
    <x v="3"/>
    <n v="3.3000000000000002E-2"/>
    <n v="25.2"/>
    <n v="1"/>
    <n v="2.52E-2"/>
    <n v="4"/>
    <n v="0.1008"/>
  </r>
  <r>
    <s v="Aire comprimido a mayor temperatura"/>
    <s v="PISTOLA DE CALOR BOSCH"/>
    <x v="3"/>
    <n v="2.0099999999999998"/>
    <n v="1500"/>
    <n v="1"/>
    <n v="1.5"/>
    <n v="2"/>
    <n v="3"/>
  </r>
  <r>
    <s v="Transferencia de corriente"/>
    <s v="PISTOLA DE SOLDAR WELLER "/>
    <x v="3"/>
    <n v="0.26800000000000002"/>
    <n v="200"/>
    <n v="1"/>
    <n v="0.2"/>
    <n v="0.5"/>
    <n v="0.1"/>
  </r>
  <r>
    <s v="Giro de discos para afilar, cortar, dar forma, lijar y oulir"/>
    <s v="ESMERIL  DEWALT "/>
    <x v="3"/>
    <n v="1.206"/>
    <n v="900"/>
    <n v="1"/>
    <n v="0.9"/>
    <n v="1"/>
    <n v="0.9"/>
  </r>
  <r>
    <s v="Aire comprimido a mayor temperatura"/>
    <s v="PISTOLA DE CALOR LEISTER "/>
    <x v="3"/>
    <n v="2.1440000000000001"/>
    <n v="1600"/>
    <n v="1"/>
    <n v="1.6"/>
    <n v="1"/>
    <n v="1.6"/>
  </r>
  <r>
    <s v="Iluminación"/>
    <s v="LINTERNA MILWAUKEE"/>
    <x v="3"/>
    <n v="0.107"/>
    <n v="80"/>
    <n v="1"/>
    <n v="0.08"/>
    <n v="6"/>
    <n v="0.48"/>
  </r>
  <r>
    <s v="Movimientos de rotación"/>
    <s v="TALADRO MILWAUKEE HER 007"/>
    <x v="3"/>
    <n v="2.4E-2"/>
    <n v="18"/>
    <n v="1"/>
    <n v="1.7999999999999999E-2"/>
    <n v="6"/>
    <n v="0.10799999999999998"/>
  </r>
  <r>
    <s v="Movimientos de rotación"/>
    <s v="TALADRO MILWAUKEE HER 009"/>
    <x v="3"/>
    <n v="2.4E-2"/>
    <n v="18"/>
    <n v="1"/>
    <n v="1.7999999999999999E-2"/>
    <n v="6"/>
    <n v="0.10799999999999998"/>
  </r>
  <r>
    <s v="Movimientos de rotación"/>
    <s v="TALADRO MILWAUKEE HER 0010"/>
    <x v="3"/>
    <n v="2.4E-2"/>
    <n v="18"/>
    <n v="1"/>
    <n v="1.7999999999999999E-2"/>
    <n v="6"/>
    <n v="0.10799999999999998"/>
  </r>
  <r>
    <s v="Movimientos de rotación"/>
    <s v="TALADRO MILWAUKEE HER 0013"/>
    <x v="3"/>
    <n v="2.4E-2"/>
    <n v="18"/>
    <n v="1"/>
    <n v="1.7999999999999999E-2"/>
    <n v="6"/>
    <n v="0.10799999999999998"/>
  </r>
  <r>
    <s v="Movimientos de rotación"/>
    <s v="TALADRO MILWAUKEE HER 0014"/>
    <x v="3"/>
    <n v="2.4E-2"/>
    <n v="18"/>
    <n v="1"/>
    <n v="1.7999999999999999E-2"/>
    <n v="6"/>
    <n v="0.10799999999999998"/>
  </r>
  <r>
    <s v="Movimientos de rotación"/>
    <s v="TALADRO MILWAUKEE HER 0049"/>
    <x v="3"/>
    <n v="2.4E-2"/>
    <n v="18"/>
    <n v="1"/>
    <n v="1.7999999999999999E-2"/>
    <n v="6"/>
    <n v="0.10799999999999998"/>
  </r>
  <r>
    <s v="Corte y desbaste de materiales"/>
    <s v="PULIDORA  ELECTRICA DEWALT "/>
    <x v="3"/>
    <n v="2.0099999999999998"/>
    <n v="1500"/>
    <n v="1"/>
    <n v="1.5"/>
    <n v="3"/>
    <n v="4.5"/>
  </r>
  <r>
    <s v="Corte y desbaste de materiales"/>
    <s v="PULIDORA  ELECTRICA DEWALT "/>
    <x v="3"/>
    <n v="2.0099999999999998"/>
    <n v="1500"/>
    <n v="1"/>
    <n v="1.5"/>
    <n v="3"/>
    <n v="4.5"/>
  </r>
  <r>
    <s v="Soldadura de equipos electronicos"/>
    <s v="CAUTIN STANLEY"/>
    <x v="3"/>
    <n v="0.06"/>
    <n v="45"/>
    <n v="1"/>
    <n v="4.4999999999999998E-2"/>
    <n v="0.5"/>
    <n v="2.2499999999999999E-2"/>
  </r>
  <r>
    <s v="Soldadura de equipos electronicos"/>
    <s v="CAUTIN STANLEY"/>
    <x v="3"/>
    <n v="0.06"/>
    <n v="45"/>
    <n v="1"/>
    <n v="4.4999999999999998E-2"/>
    <n v="0.5"/>
    <n v="2.2499999999999999E-2"/>
  </r>
  <r>
    <s v="Soldadura de equipos electronicos"/>
    <s v="CAUTIN STANLEY"/>
    <x v="3"/>
    <n v="0.06"/>
    <n v="45"/>
    <n v="1"/>
    <n v="4.4999999999999998E-2"/>
    <n v="0.5"/>
    <n v="2.2499999999999999E-2"/>
  </r>
  <r>
    <s v="Soldadura de equipos electronicos"/>
    <s v="CAUTIN STANLEY"/>
    <x v="3"/>
    <n v="0.06"/>
    <n v="45"/>
    <n v="1"/>
    <n v="4.4999999999999998E-2"/>
    <n v="0.5"/>
    <n v="2.2499999999999999E-2"/>
  </r>
  <r>
    <s v="Soldadura de equipos electronicos"/>
    <s v="CAUTIN STANLEY"/>
    <x v="3"/>
    <n v="0.06"/>
    <n v="45"/>
    <n v="1"/>
    <n v="4.4999999999999998E-2"/>
    <n v="0.5"/>
    <n v="2.2499999999999999E-2"/>
  </r>
  <r>
    <s v="Soldadura de equipos electronicos"/>
    <s v="CAUTIN STANLEY"/>
    <x v="3"/>
    <n v="0.06"/>
    <n v="45"/>
    <n v="1"/>
    <n v="4.4999999999999998E-2"/>
    <n v="0.5"/>
    <n v="2.2499999999999999E-2"/>
  </r>
  <r>
    <s v="Soldadura de equipos electronicos"/>
    <s v="CAUTIN STANLEY"/>
    <x v="3"/>
    <n v="0.06"/>
    <n v="45"/>
    <n v="1"/>
    <n v="4.4999999999999998E-2"/>
    <n v="0.5"/>
    <n v="2.2499999999999999E-2"/>
  </r>
  <r>
    <s v="Soldadura de equipos electronicos"/>
    <s v="CAUTIN STANLEY"/>
    <x v="3"/>
    <n v="0.06"/>
    <n v="45"/>
    <n v="1"/>
    <n v="4.4999999999999998E-2"/>
    <n v="0.5"/>
    <n v="2.2499999999999999E-2"/>
  </r>
  <r>
    <s v="Soldadura de equipos electronicos"/>
    <s v="CAUTIN STANLEY"/>
    <x v="3"/>
    <n v="0.06"/>
    <n v="45"/>
    <n v="1"/>
    <n v="4.4999999999999998E-2"/>
    <n v="0.5"/>
    <n v="2.2499999999999999E-2"/>
  </r>
  <r>
    <s v="Soldadura de equipos electronicos"/>
    <s v="CAUTIN STANLEY"/>
    <x v="3"/>
    <n v="0.06"/>
    <n v="45"/>
    <n v="1"/>
    <n v="4.4999999999999998E-2"/>
    <n v="0.5"/>
    <n v="2.2499999999999999E-2"/>
  </r>
  <r>
    <s v="Soldadura de equipos electronicos"/>
    <s v="CAUTIN STANLEY"/>
    <x v="3"/>
    <n v="0.06"/>
    <n v="45"/>
    <n v="1"/>
    <n v="4.4999999999999998E-2"/>
    <n v="0.5"/>
    <n v="2.2499999999999999E-2"/>
  </r>
  <r>
    <s v="Soldadura de equipos electronicos"/>
    <s v="CAUTIN STANLEY"/>
    <x v="3"/>
    <n v="0.06"/>
    <n v="45"/>
    <n v="1"/>
    <n v="4.4999999999999998E-2"/>
    <n v="0.5"/>
    <n v="2.2499999999999999E-2"/>
  </r>
  <r>
    <s v="Soldadura de equipos electronicos"/>
    <s v="CAUTIN STANLEY"/>
    <x v="3"/>
    <n v="0.06"/>
    <n v="45"/>
    <n v="1"/>
    <n v="4.4999999999999998E-2"/>
    <n v="0.5"/>
    <n v="2.2499999999999999E-2"/>
  </r>
  <r>
    <s v="Soldadura de equipos electronicos"/>
    <s v="CAUTIN STANLEY"/>
    <x v="3"/>
    <n v="0.06"/>
    <n v="45"/>
    <n v="1"/>
    <n v="4.4999999999999998E-2"/>
    <n v="0.5"/>
    <n v="2.2499999999999999E-2"/>
  </r>
  <r>
    <s v="Soldadura de equipos electronicos"/>
    <s v="CAUTIN STANLEY"/>
    <x v="3"/>
    <n v="0.06"/>
    <n v="45"/>
    <n v="1"/>
    <n v="4.4999999999999998E-2"/>
    <n v="0.5"/>
    <n v="2.2499999999999999E-2"/>
  </r>
  <r>
    <s v="Soldadura de equipos electronicos"/>
    <s v="CAUTIN STANLEY"/>
    <x v="3"/>
    <n v="0.06"/>
    <n v="45"/>
    <n v="1"/>
    <n v="4.4999999999999998E-2"/>
    <n v="0.5"/>
    <n v="2.2499999999999999E-2"/>
  </r>
  <r>
    <s v="Soldadura de equipos electronicos"/>
    <s v="CAUTIN STANLEY"/>
    <x v="3"/>
    <n v="0.06"/>
    <n v="45"/>
    <n v="1"/>
    <n v="4.4999999999999998E-2"/>
    <n v="0.5"/>
    <n v="2.2499999999999999E-2"/>
  </r>
  <r>
    <s v="Movimientos de rotación"/>
    <s v="TALADRO ELECTRICO DEWALT HER0053 SERIAL 257476"/>
    <x v="3"/>
    <n v="0.73699999999999999"/>
    <n v="550"/>
    <n v="1"/>
    <n v="0.55000000000000004"/>
    <n v="5"/>
    <n v="2.75"/>
  </r>
  <r>
    <s v="Movimientos de rotación"/>
    <s v="TALADRO ELECTRICO DEWALT HER0055 SERIAL 257477"/>
    <x v="3"/>
    <n v="0.73699999999999999"/>
    <n v="550"/>
    <n v="1"/>
    <n v="0.55000000000000004"/>
    <n v="5"/>
    <n v="2.75"/>
  </r>
  <r>
    <s v="Movimientos de rotación"/>
    <s v="TALADRO ELECTRICO DEWALT 2020 - 4347"/>
    <x v="3"/>
    <n v="0.73699999999999999"/>
    <n v="550"/>
    <n v="1"/>
    <n v="0.55000000000000004"/>
    <n v="5"/>
    <n v="2.75"/>
  </r>
  <r>
    <s v="Movimientos de rotación"/>
    <s v="TALADRO ELECTRICO DEWALT"/>
    <x v="3"/>
    <n v="0.73699999999999999"/>
    <n v="550"/>
    <n v="1"/>
    <n v="0.55000000000000004"/>
    <n v="5"/>
    <n v="2.75"/>
  </r>
  <r>
    <s v="Movimientos de rotación"/>
    <s v="TALADRO ELECTRICO DEWALT 2008 52 - 47"/>
    <x v="3"/>
    <n v="0.73699999999999999"/>
    <n v="550"/>
    <n v="1"/>
    <n v="0.55000000000000004"/>
    <n v="5"/>
    <n v="2.75"/>
  </r>
  <r>
    <s v="Movimientos de rotación"/>
    <s v="TALADRO ELECTRICO DEWALT HER0059 SERIAL 257286"/>
    <x v="3"/>
    <n v="0.73699999999999999"/>
    <n v="550"/>
    <n v="1"/>
    <n v="0.55000000000000004"/>
    <n v="5"/>
    <n v="2.75"/>
  </r>
  <r>
    <s v="Movimientos de rotación"/>
    <s v="TALADRO ELECTRICO DEWALT HER0052 SERIAL 257249"/>
    <x v="3"/>
    <n v="0.73699999999999999"/>
    <n v="550"/>
    <n v="1"/>
    <n v="0.55000000000000004"/>
    <n v="5"/>
    <n v="2.75"/>
  </r>
  <r>
    <s v="Movimientos de rotación"/>
    <s v="TALADRO ELECTRICO DEWALT HER0050 SERIAL 257281"/>
    <x v="3"/>
    <n v="0.73699999999999999"/>
    <n v="550"/>
    <n v="1"/>
    <n v="0.55000000000000004"/>
    <n v="5"/>
    <n v="2.75"/>
  </r>
  <r>
    <s v="Movimientos de rotación"/>
    <s v="TALADRO ELECTRICO DEWALT HEROO54 SERIAL 257287"/>
    <x v="3"/>
    <n v="0.73699999999999999"/>
    <n v="550"/>
    <n v="1"/>
    <n v="0.55000000000000004"/>
    <n v="5"/>
    <n v="2.75"/>
  </r>
  <r>
    <s v="Movimientos de rotación"/>
    <s v="TALADRO ELECTRICO DEWALT HER0056 SERIAL 257285"/>
    <x v="3"/>
    <n v="0.73699999999999999"/>
    <n v="550"/>
    <n v="1"/>
    <n v="0.55000000000000004"/>
    <n v="5"/>
    <n v="2.75"/>
  </r>
  <r>
    <s v="Movimientos de rotación"/>
    <s v="TALADRO ELECTRICO DEWALT HER0058 Serial 257475"/>
    <x v="3"/>
    <n v="0.73699999999999999"/>
    <n v="550"/>
    <n v="1"/>
    <n v="0.55000000000000004"/>
    <n v="5"/>
    <n v="2.75"/>
  </r>
  <r>
    <s v="Movimientos de rotación"/>
    <s v="TALADRO ELECTRICO DEWALT HER0052 SERIAL 257250"/>
    <x v="3"/>
    <n v="0.73699999999999999"/>
    <n v="550"/>
    <n v="1"/>
    <n v="0.55000000000000004"/>
    <n v="5"/>
    <n v="2.75"/>
  </r>
  <r>
    <s v="Movimientos de rotación"/>
    <s v="TALADRO ELECTRICO DEWALT 2020- 3747"/>
    <x v="3"/>
    <n v="0.73699999999999999"/>
    <n v="550"/>
    <n v="1"/>
    <n v="0.55000000000000004"/>
    <n v="5"/>
    <n v="2.75"/>
  </r>
  <r>
    <s v="Estación de trabajo"/>
    <s v="All in one"/>
    <x v="3"/>
    <n v="0"/>
    <n v="350"/>
    <n v="1"/>
    <n v="0.35"/>
    <n v="8"/>
    <n v="2.8"/>
  </r>
  <r>
    <s v="Estación de trabajo"/>
    <s v="All in one"/>
    <x v="0"/>
    <n v="0"/>
    <n v="350"/>
    <n v="1"/>
    <n v="0.35"/>
    <n v="8"/>
    <n v="2.8"/>
  </r>
  <r>
    <s v="Estación de trabajo"/>
    <s v="Desktop"/>
    <x v="3"/>
    <n v="0"/>
    <n v="350"/>
    <n v="1"/>
    <n v="0.35"/>
    <n v="24"/>
    <n v="8.3999999999999986"/>
  </r>
  <r>
    <s v="Estación de trabajo"/>
    <s v="Desktop"/>
    <x v="9"/>
    <n v="0"/>
    <n v="350"/>
    <n v="1"/>
    <n v="0.35"/>
    <n v="8"/>
    <n v="2.8"/>
  </r>
  <r>
    <s v="Estación de trabajo"/>
    <s v="All in one"/>
    <x v="9"/>
    <n v="0"/>
    <n v="350"/>
    <n v="1"/>
    <n v="0.35"/>
    <n v="8"/>
    <n v="2.8"/>
  </r>
  <r>
    <s v="Estación de trabajo"/>
    <s v="Desktop"/>
    <x v="4"/>
    <n v="0"/>
    <n v="350"/>
    <n v="1"/>
    <n v="0.35"/>
    <n v="8"/>
    <n v="2.8"/>
  </r>
  <r>
    <s v="Estación de trabajo"/>
    <s v="Desktop"/>
    <x v="9"/>
    <n v="0"/>
    <n v="350"/>
    <n v="1"/>
    <n v="0.35"/>
    <n v="8"/>
    <n v="2.8"/>
  </r>
  <r>
    <s v="Estación de trabajo"/>
    <s v="All in one"/>
    <x v="1"/>
    <n v="0"/>
    <n v="350"/>
    <n v="1"/>
    <n v="0.35"/>
    <n v="8"/>
    <n v="2.8"/>
  </r>
  <r>
    <s v="Estación de trabajo"/>
    <s v="Laptop"/>
    <x v="10"/>
    <n v="0"/>
    <n v="200"/>
    <n v="1"/>
    <n v="0.2"/>
    <n v="8"/>
    <n v="1.6"/>
  </r>
  <r>
    <s v="Estación de trabajo"/>
    <s v="Laptop"/>
    <x v="9"/>
    <n v="0"/>
    <n v="200"/>
    <n v="1"/>
    <n v="0.2"/>
    <n v="8"/>
    <n v="1.6"/>
  </r>
  <r>
    <s v="Estación de trabajo"/>
    <s v="Desktop"/>
    <x v="0"/>
    <n v="0"/>
    <n v="350"/>
    <n v="1"/>
    <n v="0.35"/>
    <n v="8"/>
    <n v="2.8"/>
  </r>
  <r>
    <s v="Estación de trabajo"/>
    <s v="Desktop"/>
    <x v="9"/>
    <n v="0"/>
    <n v="350"/>
    <n v="1"/>
    <n v="0.35"/>
    <n v="8"/>
    <n v="2.8"/>
  </r>
  <r>
    <s v="Estación de trabajo"/>
    <s v="Laptop"/>
    <x v="9"/>
    <n v="0"/>
    <n v="200"/>
    <n v="1"/>
    <n v="0.2"/>
    <n v="8"/>
    <n v="1.6"/>
  </r>
  <r>
    <s v="Estación de trabajo"/>
    <s v="Desktop"/>
    <x v="9"/>
    <n v="0"/>
    <n v="350"/>
    <n v="1"/>
    <n v="0.35"/>
    <n v="8"/>
    <n v="2.8"/>
  </r>
  <r>
    <s v="Estación de trabajo"/>
    <s v="Desktop"/>
    <x v="4"/>
    <n v="0"/>
    <n v="350"/>
    <n v="1"/>
    <n v="0.35"/>
    <n v="8"/>
    <n v="2.8"/>
  </r>
  <r>
    <s v="Estación de trabajo"/>
    <s v="Laptop"/>
    <x v="4"/>
    <n v="0"/>
    <n v="200"/>
    <n v="1"/>
    <n v="0.2"/>
    <n v="8"/>
    <n v="1.6"/>
  </r>
  <r>
    <s v="Estación de trabajo"/>
    <s v="Desktop"/>
    <x v="4"/>
    <n v="0"/>
    <n v="350"/>
    <n v="1"/>
    <n v="0.35"/>
    <n v="8"/>
    <n v="2.8"/>
  </r>
  <r>
    <s v="Estación de trabajo"/>
    <s v="Desktop"/>
    <x v="7"/>
    <n v="0"/>
    <n v="350"/>
    <n v="1"/>
    <n v="0.35"/>
    <n v="8"/>
    <n v="2.8"/>
  </r>
  <r>
    <s v="Estación de trabajo"/>
    <s v="Laptop"/>
    <x v="7"/>
    <n v="0"/>
    <n v="200"/>
    <n v="1"/>
    <n v="0.2"/>
    <n v="8"/>
    <n v="1.6"/>
  </r>
  <r>
    <s v="Estación de trabajo"/>
    <s v="Laptop"/>
    <x v="7"/>
    <n v="0"/>
    <n v="200"/>
    <n v="1"/>
    <n v="0.2"/>
    <n v="8"/>
    <n v="1.6"/>
  </r>
  <r>
    <s v="Estación de trabajo"/>
    <s v="Laptop"/>
    <x v="7"/>
    <n v="0"/>
    <n v="200"/>
    <n v="1"/>
    <n v="0.2"/>
    <n v="8"/>
    <n v="1.6"/>
  </r>
  <r>
    <s v="Estación de trabajo"/>
    <s v="Desktop"/>
    <x v="3"/>
    <n v="0"/>
    <n v="350"/>
    <n v="1"/>
    <n v="0.35"/>
    <n v="8"/>
    <n v="2.8"/>
  </r>
  <r>
    <s v="Estación de trabajo"/>
    <s v="Laptop"/>
    <x v="9"/>
    <n v="0"/>
    <n v="200"/>
    <n v="1"/>
    <n v="0.2"/>
    <n v="8"/>
    <n v="1.6"/>
  </r>
  <r>
    <s v="Estación de trabajo"/>
    <s v="Desktop"/>
    <x v="9"/>
    <n v="0"/>
    <n v="350"/>
    <n v="1"/>
    <n v="0.35"/>
    <n v="8"/>
    <n v="2.8"/>
  </r>
  <r>
    <s v="Estación de trabajo"/>
    <s v="Laptop"/>
    <x v="10"/>
    <n v="0"/>
    <n v="200"/>
    <n v="1"/>
    <n v="0.2"/>
    <n v="8"/>
    <n v="1.6"/>
  </r>
  <r>
    <s v="Estación de trabajo"/>
    <s v="Laptop"/>
    <x v="10"/>
    <n v="0"/>
    <n v="200"/>
    <n v="1"/>
    <n v="0.2"/>
    <n v="8"/>
    <n v="1.6"/>
  </r>
  <r>
    <s v="Estación de trabajo"/>
    <s v="Laptop"/>
    <x v="3"/>
    <n v="0"/>
    <n v="200"/>
    <n v="1"/>
    <n v="0.2"/>
    <n v="8"/>
    <n v="1.6"/>
  </r>
  <r>
    <s v="Estación de trabajo"/>
    <s v="Desktop"/>
    <x v="3"/>
    <n v="0"/>
    <n v="350"/>
    <n v="1"/>
    <n v="0.35"/>
    <n v="8"/>
    <n v="2.8"/>
  </r>
  <r>
    <s v="Estación de trabajo"/>
    <s v="Laptop"/>
    <x v="10"/>
    <n v="0"/>
    <n v="200"/>
    <n v="1"/>
    <n v="0.2"/>
    <n v="8"/>
    <n v="1.6"/>
  </r>
  <r>
    <s v="Estación de trabajo"/>
    <s v="Laptop"/>
    <x v="10"/>
    <n v="0"/>
    <n v="200"/>
    <n v="1"/>
    <n v="0.2"/>
    <n v="8"/>
    <n v="1.6"/>
  </r>
  <r>
    <s v="Estación de trabajo"/>
    <s v="Laptop"/>
    <x v="3"/>
    <n v="0"/>
    <n v="200"/>
    <n v="1"/>
    <n v="0.2"/>
    <n v="8"/>
    <n v="1.6"/>
  </r>
  <r>
    <s v="Estación de trabajo"/>
    <s v="All in one"/>
    <x v="8"/>
    <n v="0"/>
    <n v="350"/>
    <n v="1"/>
    <n v="0.35"/>
    <n v="24"/>
    <n v="8.3999999999999986"/>
  </r>
  <r>
    <s v="Estación de trabajo"/>
    <s v="Desktop"/>
    <x v="11"/>
    <n v="0"/>
    <n v="350"/>
    <n v="1"/>
    <n v="0.35"/>
    <n v="8"/>
    <n v="2.8"/>
  </r>
  <r>
    <s v="Estación de trabajo"/>
    <s v="Desktop"/>
    <x v="8"/>
    <n v="0"/>
    <n v="350"/>
    <n v="1"/>
    <n v="0.35"/>
    <n v="24"/>
    <n v="8.3999999999999986"/>
  </r>
  <r>
    <s v="Estación de trabajo"/>
    <s v="Desktop"/>
    <x v="11"/>
    <n v="0"/>
    <n v="350"/>
    <n v="1"/>
    <n v="0.35"/>
    <n v="8"/>
    <n v="2.8"/>
  </r>
  <r>
    <s v="Estación de trabajo"/>
    <s v="Desktop"/>
    <x v="9"/>
    <n v="0"/>
    <n v="350"/>
    <n v="1"/>
    <n v="0.35"/>
    <n v="8"/>
    <n v="2.8"/>
  </r>
  <r>
    <s v="Estación de trabajo"/>
    <s v="Laptop"/>
    <x v="11"/>
    <n v="0"/>
    <n v="200"/>
    <n v="1"/>
    <n v="0.2"/>
    <n v="8"/>
    <n v="1.6"/>
  </r>
  <r>
    <s v="Estación de trabajo"/>
    <s v="Laptop"/>
    <x v="7"/>
    <n v="0"/>
    <n v="200"/>
    <n v="1"/>
    <n v="0.2"/>
    <n v="8"/>
    <n v="1.6"/>
  </r>
  <r>
    <s v="Estación de trabajo"/>
    <s v="Desktop"/>
    <x v="11"/>
    <n v="0"/>
    <n v="350"/>
    <n v="1"/>
    <n v="0.35"/>
    <n v="8"/>
    <n v="2.8"/>
  </r>
  <r>
    <s v="Estación de trabajo"/>
    <s v="Laptop"/>
    <x v="3"/>
    <n v="0"/>
    <n v="200"/>
    <n v="1"/>
    <n v="0.2"/>
    <n v="8"/>
    <n v="1.6"/>
  </r>
  <r>
    <s v="Estación de trabajo"/>
    <s v="Desktop"/>
    <x v="9"/>
    <n v="0"/>
    <n v="350"/>
    <n v="1"/>
    <n v="0.35"/>
    <n v="8"/>
    <n v="2.8"/>
  </r>
  <r>
    <s v="Estación de trabajo"/>
    <s v="Desktop"/>
    <x v="11"/>
    <n v="0"/>
    <n v="350"/>
    <n v="1"/>
    <n v="0.35"/>
    <n v="8"/>
    <n v="2.8"/>
  </r>
  <r>
    <s v="Estación de trabajo"/>
    <s v="Desktop"/>
    <x v="10"/>
    <n v="0"/>
    <n v="350"/>
    <n v="1"/>
    <n v="0.35"/>
    <n v="8"/>
    <n v="2.8"/>
  </r>
  <r>
    <s v="Estación de trabajo"/>
    <s v="Laptop"/>
    <x v="3"/>
    <n v="0"/>
    <n v="200"/>
    <n v="1"/>
    <n v="0.2"/>
    <n v="8"/>
    <n v="1.6"/>
  </r>
  <r>
    <s v="Estación de trabajo"/>
    <s v="Desktop"/>
    <x v="11"/>
    <n v="0"/>
    <n v="350"/>
    <n v="1"/>
    <n v="0.35"/>
    <n v="8"/>
    <n v="2.8"/>
  </r>
  <r>
    <s v="Estación de trabajo"/>
    <s v="Desktop"/>
    <x v="11"/>
    <n v="0"/>
    <n v="350"/>
    <n v="1"/>
    <n v="0.35"/>
    <n v="8"/>
    <n v="2.8"/>
  </r>
  <r>
    <s v="Estación de trabajo"/>
    <s v="Laptop"/>
    <x v="11"/>
    <n v="0"/>
    <n v="200"/>
    <n v="1"/>
    <n v="0.2"/>
    <n v="8"/>
    <n v="1.6"/>
  </r>
  <r>
    <s v="Estación de trabajo"/>
    <s v="Laptop"/>
    <x v="11"/>
    <n v="0"/>
    <n v="200"/>
    <n v="1"/>
    <n v="0.2"/>
    <n v="8"/>
    <n v="1.6"/>
  </r>
  <r>
    <s v="Estación de trabajo"/>
    <s v="All in one"/>
    <x v="3"/>
    <n v="0"/>
    <n v="350"/>
    <n v="1"/>
    <n v="0.35"/>
    <n v="8"/>
    <n v="2.8"/>
  </r>
  <r>
    <s v="Estación de trabajo"/>
    <s v="Laptop"/>
    <x v="3"/>
    <n v="0"/>
    <n v="200"/>
    <n v="1"/>
    <n v="0.2"/>
    <n v="8"/>
    <n v="1.6"/>
  </r>
  <r>
    <s v="Estación de trabajo"/>
    <s v="Desktop"/>
    <x v="11"/>
    <n v="0"/>
    <n v="350"/>
    <n v="1"/>
    <n v="0.35"/>
    <n v="8"/>
    <n v="2.8"/>
  </r>
  <r>
    <s v="Estación de trabajo"/>
    <s v="Desktop"/>
    <x v="8"/>
    <n v="0"/>
    <n v="350"/>
    <n v="1"/>
    <n v="0.35"/>
    <n v="8"/>
    <n v="2.8"/>
  </r>
  <r>
    <s v="Estación de trabajo"/>
    <s v="Desktop"/>
    <x v="9"/>
    <n v="0"/>
    <n v="350"/>
    <n v="1"/>
    <n v="0.35"/>
    <n v="8"/>
    <n v="2.8"/>
  </r>
  <r>
    <s v="Estación de trabajo"/>
    <s v="Laptop"/>
    <x v="3"/>
    <n v="0"/>
    <n v="200"/>
    <n v="1"/>
    <n v="0.2"/>
    <n v="8"/>
    <n v="1.6"/>
  </r>
  <r>
    <s v="Estación de trabajo"/>
    <s v="Laptop"/>
    <x v="3"/>
    <n v="0"/>
    <n v="200"/>
    <n v="1"/>
    <n v="0.2"/>
    <n v="8"/>
    <n v="1.6"/>
  </r>
  <r>
    <s v="Estación de trabajo"/>
    <s v="Desktop"/>
    <x v="1"/>
    <n v="0"/>
    <n v="350"/>
    <n v="1"/>
    <n v="0.35"/>
    <n v="8"/>
    <n v="2.8"/>
  </r>
  <r>
    <s v="Estación de trabajo"/>
    <s v="Desktop"/>
    <x v="8"/>
    <n v="0"/>
    <n v="350"/>
    <n v="1"/>
    <n v="0.35"/>
    <n v="8"/>
    <n v="2.8"/>
  </r>
  <r>
    <s v="Estación de trabajo"/>
    <s v="Desktop"/>
    <x v="0"/>
    <n v="0"/>
    <n v="350"/>
    <n v="1"/>
    <n v="0.35"/>
    <n v="8"/>
    <n v="2.8"/>
  </r>
  <r>
    <s v="Estación de trabajo"/>
    <s v="Laptop"/>
    <x v="8"/>
    <n v="0"/>
    <n v="200"/>
    <n v="1"/>
    <n v="0.2"/>
    <n v="8"/>
    <n v="1.6"/>
  </r>
  <r>
    <s v="Estación de trabajo"/>
    <s v="Desktop"/>
    <x v="8"/>
    <n v="0"/>
    <n v="350"/>
    <n v="1"/>
    <n v="0.35"/>
    <n v="8"/>
    <n v="2.8"/>
  </r>
  <r>
    <s v="Estación de trabajo"/>
    <s v="Desktop"/>
    <x v="8"/>
    <n v="0"/>
    <n v="350"/>
    <n v="1"/>
    <n v="0.35"/>
    <n v="8"/>
    <n v="2.8"/>
  </r>
  <r>
    <s v="Estación de trabajo"/>
    <s v="Desktop"/>
    <x v="8"/>
    <n v="0"/>
    <n v="350"/>
    <n v="1"/>
    <n v="0.35"/>
    <n v="8"/>
    <n v="2.8"/>
  </r>
  <r>
    <s v="Estación de trabajo"/>
    <s v="Laptop"/>
    <x v="8"/>
    <n v="0"/>
    <n v="200"/>
    <n v="1"/>
    <n v="0.2"/>
    <n v="8"/>
    <n v="1.6"/>
  </r>
  <r>
    <s v="Estación de trabajo"/>
    <s v="Laptop"/>
    <x v="8"/>
    <n v="0"/>
    <n v="200"/>
    <n v="1"/>
    <n v="0.2"/>
    <n v="8"/>
    <n v="1.6"/>
  </r>
  <r>
    <s v="Estación de trabajo"/>
    <s v="Desktop"/>
    <x v="8"/>
    <n v="0"/>
    <n v="350"/>
    <n v="1"/>
    <n v="0.35"/>
    <n v="24"/>
    <n v="8.3999999999999986"/>
  </r>
  <r>
    <s v="Estación de trabajo"/>
    <s v="Desktop"/>
    <x v="3"/>
    <n v="0"/>
    <n v="350"/>
    <n v="1"/>
    <n v="0.35"/>
    <n v="8"/>
    <n v="2.8"/>
  </r>
  <r>
    <s v="Estación de trabajo"/>
    <s v="Desktop"/>
    <x v="3"/>
    <n v="0"/>
    <n v="350"/>
    <n v="1"/>
    <n v="0.35"/>
    <n v="8"/>
    <n v="2.8"/>
  </r>
  <r>
    <s v="Estación de trabajo"/>
    <s v="Desktop"/>
    <x v="8"/>
    <n v="0"/>
    <n v="350"/>
    <n v="1"/>
    <n v="0.35"/>
    <n v="8"/>
    <n v="2.8"/>
  </r>
  <r>
    <s v="Estación de trabajo"/>
    <s v="Desktop"/>
    <x v="8"/>
    <n v="0"/>
    <n v="350"/>
    <n v="1"/>
    <n v="0.35"/>
    <n v="8"/>
    <n v="2.8"/>
  </r>
  <r>
    <s v="Estación de trabajo"/>
    <s v="All in one"/>
    <x v="3"/>
    <n v="0"/>
    <n v="350"/>
    <n v="1"/>
    <n v="0.35"/>
    <n v="8"/>
    <n v="2.8"/>
  </r>
  <r>
    <s v="Estación de trabajo"/>
    <s v="Laptop"/>
    <x v="9"/>
    <n v="0"/>
    <n v="200"/>
    <n v="1"/>
    <n v="0.2"/>
    <n v="8"/>
    <n v="1.6"/>
  </r>
  <r>
    <s v="Estación de trabajo"/>
    <s v="Desktop"/>
    <x v="10"/>
    <n v="0"/>
    <n v="350"/>
    <n v="1"/>
    <n v="0.35"/>
    <n v="8"/>
    <n v="2.8"/>
  </r>
  <r>
    <s v="Estación de trabajo"/>
    <s v="Laptop"/>
    <x v="8"/>
    <n v="0"/>
    <n v="200"/>
    <n v="1"/>
    <n v="0.2"/>
    <n v="8"/>
    <n v="1.6"/>
  </r>
  <r>
    <s v="Estación de trabajo"/>
    <s v="Laptop"/>
    <x v="8"/>
    <n v="0"/>
    <n v="200"/>
    <n v="1"/>
    <n v="0.2"/>
    <n v="8"/>
    <n v="1.6"/>
  </r>
  <r>
    <s v="Estación de trabajo"/>
    <s v="Laptop"/>
    <x v="11"/>
    <n v="0"/>
    <n v="200"/>
    <n v="1"/>
    <n v="0.2"/>
    <n v="8"/>
    <n v="1.6"/>
  </r>
  <r>
    <s v="Estación de trabajo"/>
    <s v="Desktop"/>
    <x v="3"/>
    <n v="0"/>
    <n v="350"/>
    <n v="1"/>
    <n v="0.35"/>
    <n v="8"/>
    <n v="2.8"/>
  </r>
  <r>
    <s v="Estación de trabajo"/>
    <s v="Desktop"/>
    <x v="3"/>
    <n v="0"/>
    <n v="350"/>
    <n v="1"/>
    <n v="0.35"/>
    <n v="8"/>
    <n v="2.8"/>
  </r>
  <r>
    <s v="Estación de trabajo"/>
    <s v="Laptop"/>
    <x v="3"/>
    <n v="0"/>
    <n v="200"/>
    <n v="1"/>
    <n v="0.2"/>
    <n v="8"/>
    <n v="1.6"/>
  </r>
  <r>
    <s v="Estación de trabajo"/>
    <s v="Laptop"/>
    <x v="7"/>
    <n v="0"/>
    <n v="200"/>
    <n v="1"/>
    <n v="0.2"/>
    <n v="8"/>
    <n v="1.6"/>
  </r>
  <r>
    <s v="Estación de trabajo"/>
    <s v="Laptop"/>
    <x v="9"/>
    <n v="0"/>
    <n v="200"/>
    <n v="1"/>
    <n v="0.2"/>
    <n v="8"/>
    <n v="1.6"/>
  </r>
  <r>
    <s v="Estación de trabajo"/>
    <s v="Laptop"/>
    <x v="11"/>
    <n v="0"/>
    <n v="200"/>
    <n v="1"/>
    <n v="0.2"/>
    <n v="8"/>
    <n v="1.6"/>
  </r>
  <r>
    <s v="Estación de trabajo"/>
    <s v="Laptop"/>
    <x v="8"/>
    <n v="0"/>
    <n v="200"/>
    <n v="1"/>
    <n v="0.2"/>
    <n v="8"/>
    <n v="1.6"/>
  </r>
  <r>
    <s v="Estación de trabajo"/>
    <s v="Laptop"/>
    <x v="7"/>
    <n v="0"/>
    <n v="200"/>
    <n v="1"/>
    <n v="0.2"/>
    <n v="8"/>
    <n v="1.6"/>
  </r>
  <r>
    <s v="Estación de trabajo"/>
    <s v="Laptop"/>
    <x v="11"/>
    <n v="0"/>
    <n v="200"/>
    <n v="1"/>
    <n v="0.2"/>
    <n v="8"/>
    <n v="1.6"/>
  </r>
  <r>
    <s v="Estación de trabajo"/>
    <s v="Laptop"/>
    <x v="0"/>
    <n v="0"/>
    <n v="200"/>
    <n v="1"/>
    <n v="0.2"/>
    <n v="24"/>
    <n v="4.8000000000000007"/>
  </r>
  <r>
    <s v="Estación de trabajo"/>
    <s v="Laptop"/>
    <x v="6"/>
    <n v="0"/>
    <n v="200"/>
    <n v="1"/>
    <n v="0.2"/>
    <n v="8"/>
    <n v="1.6"/>
  </r>
  <r>
    <s v="Estación de trabajo"/>
    <s v="Laptop"/>
    <x v="9"/>
    <n v="0"/>
    <n v="200"/>
    <n v="1"/>
    <n v="0.2"/>
    <n v="8"/>
    <n v="1.6"/>
  </r>
  <r>
    <s v="Estación de trabajo"/>
    <s v="Laptop"/>
    <x v="4"/>
    <n v="0"/>
    <n v="200"/>
    <n v="1"/>
    <n v="0.2"/>
    <n v="8"/>
    <n v="1.6"/>
  </r>
  <r>
    <s v="Estación de trabajo"/>
    <s v="Desktop"/>
    <x v="10"/>
    <n v="0"/>
    <n v="350"/>
    <n v="1"/>
    <n v="0.35"/>
    <n v="8"/>
    <n v="2.8"/>
  </r>
  <r>
    <s v="Estación de trabajo"/>
    <s v="Monitor"/>
    <x v="0"/>
    <n v="0"/>
    <n v="50"/>
    <n v="1"/>
    <n v="0.05"/>
    <n v="8"/>
    <n v="0.4"/>
  </r>
  <r>
    <s v="Estación de trabajo"/>
    <s v="Monitor"/>
    <x v="0"/>
    <n v="0"/>
    <n v="50"/>
    <n v="1"/>
    <n v="0.05"/>
    <n v="8"/>
    <n v="0.4"/>
  </r>
  <r>
    <s v="Estación de trabajo"/>
    <s v="Monitor"/>
    <x v="0"/>
    <n v="0"/>
    <n v="50"/>
    <n v="1"/>
    <n v="0.05"/>
    <n v="8"/>
    <n v="0.4"/>
  </r>
  <r>
    <s v="Estación de trabajo"/>
    <s v="Monitor"/>
    <x v="0"/>
    <n v="0"/>
    <n v="50"/>
    <n v="1"/>
    <n v="0.05"/>
    <n v="8"/>
    <n v="0.4"/>
  </r>
  <r>
    <s v="Estación de trabajo"/>
    <s v="Monitor"/>
    <x v="0"/>
    <n v="0"/>
    <n v="50"/>
    <n v="1"/>
    <n v="0.05"/>
    <n v="8"/>
    <n v="0.4"/>
  </r>
  <r>
    <s v="Estación de trabajo"/>
    <s v="Monitor"/>
    <x v="9"/>
    <n v="0"/>
    <n v="50"/>
    <n v="1"/>
    <n v="0.05"/>
    <n v="8"/>
    <n v="0.4"/>
  </r>
  <r>
    <s v="Estación de trabajo"/>
    <s v="Monitor"/>
    <x v="9"/>
    <n v="0"/>
    <n v="50"/>
    <n v="1"/>
    <n v="0.05"/>
    <n v="8"/>
    <n v="0.4"/>
  </r>
  <r>
    <s v="Estación de trabajo"/>
    <s v="Monitor"/>
    <x v="3"/>
    <n v="0"/>
    <n v="50"/>
    <n v="1"/>
    <n v="0.05"/>
    <n v="8"/>
    <n v="0.4"/>
  </r>
  <r>
    <s v="Estación de trabajo"/>
    <s v="Monitor"/>
    <x v="11"/>
    <n v="0"/>
    <n v="50"/>
    <n v="1"/>
    <n v="0.05"/>
    <n v="8"/>
    <n v="0.4"/>
  </r>
  <r>
    <s v="Estación de trabajo"/>
    <s v="Monitor"/>
    <x v="10"/>
    <n v="0"/>
    <n v="50"/>
    <n v="1"/>
    <n v="0.05"/>
    <n v="8"/>
    <n v="0.4"/>
  </r>
  <r>
    <s v="Estación de trabajo"/>
    <s v="Monitor"/>
    <x v="3"/>
    <n v="0"/>
    <n v="50"/>
    <n v="1"/>
    <n v="0.05"/>
    <n v="8"/>
    <n v="0.4"/>
  </r>
  <r>
    <s v="Estación de trabajo"/>
    <s v="Monitor"/>
    <x v="3"/>
    <n v="0"/>
    <n v="50"/>
    <n v="1"/>
    <n v="0.05"/>
    <n v="8"/>
    <n v="0.4"/>
  </r>
  <r>
    <s v="Estación de trabajo"/>
    <s v="Monitor"/>
    <x v="3"/>
    <n v="0"/>
    <n v="50"/>
    <n v="1"/>
    <n v="0.05"/>
    <n v="8"/>
    <n v="0.4"/>
  </r>
  <r>
    <s v="Estación de trabajo"/>
    <s v="Monitor"/>
    <x v="4"/>
    <n v="0"/>
    <n v="50"/>
    <n v="1"/>
    <n v="0.05"/>
    <n v="8"/>
    <n v="0.4"/>
  </r>
  <r>
    <s v="Estación de trabajo"/>
    <s v="Monitor"/>
    <x v="4"/>
    <n v="0"/>
    <n v="50"/>
    <n v="1"/>
    <n v="0.05"/>
    <n v="8"/>
    <n v="0.4"/>
  </r>
  <r>
    <s v="Estación de trabajo"/>
    <s v="Monitor"/>
    <x v="4"/>
    <n v="0"/>
    <n v="50"/>
    <n v="1"/>
    <n v="0.05"/>
    <n v="8"/>
    <n v="0.4"/>
  </r>
  <r>
    <s v="Estación de trabajo"/>
    <s v="Monitor"/>
    <x v="11"/>
    <n v="0"/>
    <n v="50"/>
    <n v="1"/>
    <n v="0.05"/>
    <n v="8"/>
    <n v="0.4"/>
  </r>
  <r>
    <s v="Estación de trabajo"/>
    <s v="Monitor"/>
    <x v="3"/>
    <n v="0"/>
    <n v="50"/>
    <n v="1"/>
    <n v="0.05"/>
    <n v="8"/>
    <n v="0.4"/>
  </r>
  <r>
    <s v="Estación de trabajo"/>
    <s v="Monitor"/>
    <x v="11"/>
    <n v="0"/>
    <n v="50"/>
    <n v="1"/>
    <n v="0.05"/>
    <n v="8"/>
    <n v="0.4"/>
  </r>
  <r>
    <s v="Estación de trabajo"/>
    <s v="Monitor"/>
    <x v="8"/>
    <n v="0"/>
    <n v="50"/>
    <n v="1"/>
    <n v="0.05"/>
    <n v="24"/>
    <n v="1.2000000000000002"/>
  </r>
  <r>
    <s v="Estación de trabajo"/>
    <s v="Monitor"/>
    <x v="10"/>
    <n v="0"/>
    <n v="50"/>
    <n v="1"/>
    <n v="0.05"/>
    <n v="8"/>
    <n v="0.4"/>
  </r>
  <r>
    <s v="Estación de trabajo"/>
    <s v="Monitor"/>
    <x v="3"/>
    <n v="0"/>
    <n v="50"/>
    <n v="1"/>
    <n v="0.05"/>
    <n v="24"/>
    <n v="1.2000000000000002"/>
  </r>
  <r>
    <s v="Estación de trabajo"/>
    <s v="Monitor"/>
    <x v="9"/>
    <n v="0"/>
    <n v="50"/>
    <n v="1"/>
    <n v="0.05"/>
    <n v="8"/>
    <n v="0.4"/>
  </r>
  <r>
    <s v="Estación de trabajo"/>
    <s v="Monitor"/>
    <x v="9"/>
    <n v="0"/>
    <n v="50"/>
    <n v="1"/>
    <n v="0.05"/>
    <n v="8"/>
    <n v="0.4"/>
  </r>
  <r>
    <s v="Estación de trabajo"/>
    <s v="Monitor"/>
    <x v="11"/>
    <n v="0"/>
    <n v="50"/>
    <n v="1"/>
    <n v="0.05"/>
    <n v="8"/>
    <n v="0.4"/>
  </r>
  <r>
    <s v="Estación de trabajo"/>
    <s v="Monitor"/>
    <x v="8"/>
    <n v="0"/>
    <n v="50"/>
    <n v="1"/>
    <n v="0.05"/>
    <n v="24"/>
    <n v="1.2000000000000002"/>
  </r>
  <r>
    <s v="Estación de trabajo"/>
    <s v="Monitor"/>
    <x v="8"/>
    <n v="0"/>
    <n v="50"/>
    <n v="1"/>
    <n v="0.05"/>
    <n v="8"/>
    <n v="0.4"/>
  </r>
  <r>
    <s v="Estación de trabajo"/>
    <s v="Monitor"/>
    <x v="9"/>
    <n v="0"/>
    <n v="50"/>
    <n v="1"/>
    <n v="0.05"/>
    <n v="8"/>
    <n v="0.4"/>
  </r>
  <r>
    <s v="Estación de trabajo"/>
    <s v="Monitor"/>
    <x v="8"/>
    <n v="0"/>
    <n v="50"/>
    <n v="1"/>
    <n v="0.05"/>
    <n v="24"/>
    <n v="1.2000000000000002"/>
  </r>
  <r>
    <s v="Estación de trabajo"/>
    <s v="Monitor"/>
    <x v="11"/>
    <n v="0"/>
    <n v="50"/>
    <n v="1"/>
    <n v="0.05"/>
    <n v="8"/>
    <n v="0.4"/>
  </r>
  <r>
    <s v="Estación de trabajo"/>
    <s v="Monitor"/>
    <x v="10"/>
    <n v="0"/>
    <n v="50"/>
    <n v="1"/>
    <n v="0.05"/>
    <n v="8"/>
    <n v="0.4"/>
  </r>
  <r>
    <s v="Estación de trabajo"/>
    <s v="Monitor"/>
    <x v="9"/>
    <n v="0"/>
    <n v="50"/>
    <n v="1"/>
    <n v="0.05"/>
    <n v="8"/>
    <n v="0.4"/>
  </r>
  <r>
    <s v="Estación de trabajo"/>
    <s v="Monitor"/>
    <x v="7"/>
    <n v="0"/>
    <n v="50"/>
    <n v="1"/>
    <n v="0.05"/>
    <n v="8"/>
    <n v="0.4"/>
  </r>
  <r>
    <s v="Estación de trabajo"/>
    <s v="Monitor"/>
    <x v="11"/>
    <n v="0"/>
    <n v="50"/>
    <n v="1"/>
    <n v="0.05"/>
    <n v="8"/>
    <n v="0.4"/>
  </r>
  <r>
    <s v="Estación de trabajo"/>
    <s v="Monitor"/>
    <x v="8"/>
    <n v="0"/>
    <n v="50"/>
    <n v="1"/>
    <n v="0.05"/>
    <n v="8"/>
    <n v="0.4"/>
  </r>
  <r>
    <s v="Estación de trabajo"/>
    <s v="Monitor"/>
    <x v="11"/>
    <n v="0"/>
    <n v="50"/>
    <n v="1"/>
    <n v="0.05"/>
    <n v="8"/>
    <n v="0.4"/>
  </r>
  <r>
    <s v="Estación de trabajo"/>
    <s v="Monitor"/>
    <x v="10"/>
    <n v="0"/>
    <n v="50"/>
    <n v="1"/>
    <n v="0.05"/>
    <n v="8"/>
    <n v="0.4"/>
  </r>
  <r>
    <s v="Estación de trabajo"/>
    <s v="Monitor"/>
    <x v="7"/>
    <n v="0"/>
    <n v="50"/>
    <n v="1"/>
    <n v="0.05"/>
    <n v="8"/>
    <n v="0.4"/>
  </r>
  <r>
    <s v="Estación de trabajo"/>
    <s v="Monitor"/>
    <x v="11"/>
    <n v="0"/>
    <n v="50"/>
    <n v="1"/>
    <n v="0.05"/>
    <n v="8"/>
    <n v="0.4"/>
  </r>
  <r>
    <s v="Estación de trabajo"/>
    <s v="Monitor"/>
    <x v="7"/>
    <n v="0"/>
    <n v="50"/>
    <n v="1"/>
    <n v="0.05"/>
    <n v="8"/>
    <n v="0.4"/>
  </r>
  <r>
    <s v="Estación de trabajo"/>
    <s v="Monitor"/>
    <x v="10"/>
    <n v="0"/>
    <n v="50"/>
    <n v="1"/>
    <n v="0.05"/>
    <n v="8"/>
    <n v="0.4"/>
  </r>
  <r>
    <s v="Estación de trabajo"/>
    <s v="Monitor"/>
    <x v="7"/>
    <n v="0"/>
    <n v="50"/>
    <n v="1"/>
    <n v="0.05"/>
    <n v="8"/>
    <n v="0.4"/>
  </r>
  <r>
    <s v="Estación de trabajo"/>
    <s v="Monitor"/>
    <x v="9"/>
    <n v="0"/>
    <n v="50"/>
    <n v="1"/>
    <n v="0.05"/>
    <n v="8"/>
    <n v="0.4"/>
  </r>
  <r>
    <s v="Estación de trabajo"/>
    <s v="Monitor"/>
    <x v="1"/>
    <n v="0"/>
    <n v="50"/>
    <n v="1"/>
    <n v="0.05"/>
    <n v="8"/>
    <n v="0.4"/>
  </r>
  <r>
    <s v="Estación de trabajo"/>
    <s v="Monitor"/>
    <x v="9"/>
    <n v="0"/>
    <n v="50"/>
    <n v="1"/>
    <n v="0.05"/>
    <n v="8"/>
    <n v="0.4"/>
  </r>
  <r>
    <s v="Estación de trabajo"/>
    <s v="Monitor"/>
    <x v="7"/>
    <n v="0"/>
    <n v="50"/>
    <n v="1"/>
    <n v="0.05"/>
    <n v="8"/>
    <n v="0.4"/>
  </r>
  <r>
    <s v="Estación de trabajo"/>
    <s v="Monitor"/>
    <x v="3"/>
    <n v="0"/>
    <n v="50"/>
    <n v="1"/>
    <n v="0.05"/>
    <n v="8"/>
    <n v="0.4"/>
  </r>
  <r>
    <s v="Estación de trabajo"/>
    <s v="Monitor"/>
    <x v="3"/>
    <n v="0"/>
    <n v="50"/>
    <n v="1"/>
    <n v="0.05"/>
    <n v="8"/>
    <n v="0.4"/>
  </r>
  <r>
    <s v="Estación de trabajo"/>
    <s v="Monitor"/>
    <x v="9"/>
    <n v="0"/>
    <n v="50"/>
    <n v="1"/>
    <n v="0.05"/>
    <n v="8"/>
    <n v="0.4"/>
  </r>
  <r>
    <s v="Estación de trabajo"/>
    <s v="Monitor"/>
    <x v="3"/>
    <n v="0"/>
    <n v="50"/>
    <n v="1"/>
    <n v="0.05"/>
    <n v="24"/>
    <n v="1.2000000000000002"/>
  </r>
  <r>
    <s v="Estación de trabajo"/>
    <s v="Monitor"/>
    <x v="6"/>
    <n v="0"/>
    <n v="50"/>
    <n v="1"/>
    <n v="0.05"/>
    <n v="8"/>
    <n v="0.4"/>
  </r>
  <r>
    <s v="Estación de trabajo"/>
    <s v="Monitor"/>
    <x v="9"/>
    <n v="0"/>
    <n v="50"/>
    <n v="1"/>
    <n v="0.05"/>
    <n v="8"/>
    <n v="0.4"/>
  </r>
  <r>
    <s v="Estación de trabajo"/>
    <s v="Monitor"/>
    <x v="9"/>
    <n v="0"/>
    <n v="50"/>
    <n v="1"/>
    <n v="0.05"/>
    <n v="8"/>
    <n v="0.4"/>
  </r>
  <r>
    <s v="Estación de trabajo"/>
    <s v="Monitor"/>
    <x v="10"/>
    <n v="0"/>
    <n v="50"/>
    <n v="1"/>
    <n v="0.05"/>
    <n v="8"/>
    <n v="0.4"/>
  </r>
  <r>
    <s v="Estación de trabajo"/>
    <s v="Monitor"/>
    <x v="10"/>
    <n v="0"/>
    <n v="50"/>
    <n v="1"/>
    <n v="0.05"/>
    <n v="8"/>
    <n v="0.4"/>
  </r>
  <r>
    <s v="Estación de trabajo"/>
    <s v="Monitor"/>
    <x v="10"/>
    <n v="0"/>
    <n v="50"/>
    <n v="1"/>
    <n v="0.05"/>
    <n v="8"/>
    <n v="0.4"/>
  </r>
  <r>
    <s v="Estación de trabajo"/>
    <s v="Monitor"/>
    <x v="1"/>
    <n v="0"/>
    <n v="50"/>
    <n v="1"/>
    <n v="0.05"/>
    <n v="8"/>
    <n v="0.4"/>
  </r>
  <r>
    <s v="Estación de trabajo"/>
    <s v="Monitor"/>
    <x v="8"/>
    <n v="0"/>
    <n v="50"/>
    <n v="1"/>
    <n v="0.05"/>
    <n v="8"/>
    <n v="0.4"/>
  </r>
  <r>
    <s v="Estación de trabajo"/>
    <s v="Monitor"/>
    <x v="8"/>
    <n v="0"/>
    <n v="50"/>
    <n v="1"/>
    <n v="0.05"/>
    <n v="8"/>
    <n v="0.4"/>
  </r>
  <r>
    <s v="Estación de trabajo"/>
    <s v="Monitor"/>
    <x v="8"/>
    <n v="0"/>
    <n v="50"/>
    <n v="1"/>
    <n v="0.05"/>
    <n v="8"/>
    <n v="0.4"/>
  </r>
  <r>
    <s v="Estación de trabajo"/>
    <s v="Monitor"/>
    <x v="8"/>
    <n v="0"/>
    <n v="50"/>
    <n v="1"/>
    <n v="0.05"/>
    <n v="8"/>
    <n v="0.4"/>
  </r>
  <r>
    <s v="Estación de trabajo"/>
    <s v="Monitor"/>
    <x v="8"/>
    <n v="0"/>
    <n v="50"/>
    <n v="1"/>
    <n v="0.05"/>
    <n v="8"/>
    <n v="0.4"/>
  </r>
  <r>
    <s v="Estación de trabajo"/>
    <s v="Monitor"/>
    <x v="8"/>
    <n v="0"/>
    <n v="50"/>
    <n v="1"/>
    <n v="0.05"/>
    <n v="8"/>
    <n v="0.4"/>
  </r>
  <r>
    <s v="Estación de trabajo"/>
    <s v="Monitor"/>
    <x v="11"/>
    <n v="0"/>
    <n v="50"/>
    <n v="1"/>
    <n v="0.05"/>
    <n v="8"/>
    <n v="0.4"/>
  </r>
  <r>
    <s v="Estación de trabajo"/>
    <s v="Monitor"/>
    <x v="11"/>
    <n v="0"/>
    <n v="50"/>
    <n v="1"/>
    <n v="0.05"/>
    <n v="8"/>
    <n v="0.4"/>
  </r>
  <r>
    <s v="Estación de trabajo"/>
    <s v="Monitor"/>
    <x v="11"/>
    <n v="0"/>
    <n v="50"/>
    <n v="1"/>
    <n v="0.05"/>
    <n v="8"/>
    <n v="0.4"/>
  </r>
  <r>
    <s v="Estación de trabajo"/>
    <s v="Monitor"/>
    <x v="7"/>
    <n v="0"/>
    <n v="50"/>
    <n v="1"/>
    <n v="0.05"/>
    <n v="8"/>
    <n v="0.4"/>
  </r>
  <r>
    <s v="Estación de trabajo"/>
    <s v="Monitor"/>
    <x v="11"/>
    <n v="0"/>
    <n v="50"/>
    <n v="1"/>
    <n v="0.05"/>
    <n v="8"/>
    <n v="0.4"/>
  </r>
  <r>
    <s v="Estación de trabajo"/>
    <s v="Monitor"/>
    <x v="11"/>
    <n v="0"/>
    <n v="50"/>
    <n v="1"/>
    <n v="0.05"/>
    <n v="8"/>
    <n v="0.4"/>
  </r>
  <r>
    <s v="Estación de trabajo"/>
    <s v="Monitor"/>
    <x v="11"/>
    <n v="0"/>
    <n v="50"/>
    <n v="1"/>
    <n v="0.05"/>
    <n v="8"/>
    <n v="0.4"/>
  </r>
  <r>
    <s v="Estación de trabajo"/>
    <s v="Monitor"/>
    <x v="8"/>
    <n v="0"/>
    <n v="50"/>
    <n v="1"/>
    <n v="0.05"/>
    <n v="8"/>
    <n v="0.4"/>
  </r>
  <r>
    <s v="Estación de trabajo"/>
    <s v="Monitor"/>
    <x v="8"/>
    <n v="0"/>
    <n v="50"/>
    <n v="1"/>
    <n v="0.05"/>
    <n v="8"/>
    <n v="0.4"/>
  </r>
  <r>
    <s v="Estación de trabajo"/>
    <s v="Monitor"/>
    <x v="8"/>
    <n v="0"/>
    <n v="50"/>
    <n v="1"/>
    <n v="0.05"/>
    <n v="8"/>
    <n v="0.4"/>
  </r>
  <r>
    <s v="Estación de trabajo"/>
    <s v="Monitor"/>
    <x v="8"/>
    <n v="0"/>
    <n v="50"/>
    <n v="1"/>
    <n v="0.05"/>
    <n v="8"/>
    <n v="0.4"/>
  </r>
  <r>
    <s v="Estación de trabajo"/>
    <s v="Monitor"/>
    <x v="7"/>
    <n v="0"/>
    <n v="50"/>
    <n v="1"/>
    <n v="0.05"/>
    <n v="8"/>
    <n v="0.4"/>
  </r>
  <r>
    <s v="Estación de trabajo"/>
    <s v="Monitor"/>
    <x v="3"/>
    <n v="0"/>
    <n v="50"/>
    <n v="1"/>
    <n v="0.05"/>
    <n v="8"/>
    <n v="0.4"/>
  </r>
  <r>
    <s v="Estación de trabajo"/>
    <s v="Monitor"/>
    <x v="0"/>
    <n v="0"/>
    <n v="50"/>
    <n v="1"/>
    <n v="0.05"/>
    <n v="8"/>
    <n v="0.4"/>
  </r>
  <r>
    <s v="Estación de trabajo"/>
    <s v="Monitor"/>
    <x v="8"/>
    <n v="0"/>
    <n v="50"/>
    <n v="1"/>
    <n v="0.05"/>
    <n v="8"/>
    <n v="0.4"/>
  </r>
  <r>
    <s v="Estación de trabajo"/>
    <s v="Monitor"/>
    <x v="0"/>
    <n v="0"/>
    <n v="50"/>
    <n v="1"/>
    <n v="0.05"/>
    <n v="8"/>
    <n v="0.4"/>
  </r>
  <r>
    <s v="Estación de trabajo"/>
    <s v="Monitor"/>
    <x v="0"/>
    <n v="0"/>
    <n v="50"/>
    <n v="1"/>
    <n v="0.05"/>
    <n v="8"/>
    <n v="0.4"/>
  </r>
  <r>
    <s v="Estación de trabajo"/>
    <s v="Monitor"/>
    <x v="0"/>
    <n v="0"/>
    <n v="50"/>
    <n v="1"/>
    <n v="0.05"/>
    <n v="8"/>
    <n v="0.4"/>
  </r>
  <r>
    <s v="Estación de trabajo"/>
    <s v="Monitor"/>
    <x v="6"/>
    <n v="0"/>
    <n v="50"/>
    <n v="1"/>
    <n v="0.05"/>
    <n v="8"/>
    <n v="0.4"/>
  </r>
  <r>
    <s v="Estación de trabajo"/>
    <s v="Monitor"/>
    <x v="10"/>
    <n v="0"/>
    <n v="50"/>
    <n v="1"/>
    <n v="0.05"/>
    <n v="8"/>
    <n v="0.4"/>
  </r>
  <r>
    <s v="Estación de trabajo"/>
    <s v="Monitor"/>
    <x v="8"/>
    <n v="0"/>
    <n v="50"/>
    <n v="1"/>
    <n v="0.05"/>
    <n v="8"/>
    <n v="0.4"/>
  </r>
  <r>
    <s v="Estación de trabajo"/>
    <s v="Monitor"/>
    <x v="0"/>
    <n v="0"/>
    <n v="50"/>
    <n v="1"/>
    <n v="0.05"/>
    <n v="8"/>
    <n v="0.4"/>
  </r>
  <r>
    <s v="Estación de trabajo"/>
    <s v="Monitor"/>
    <x v="8"/>
    <n v="0"/>
    <n v="50"/>
    <n v="1"/>
    <n v="0.05"/>
    <n v="8"/>
    <n v="0.4"/>
  </r>
  <r>
    <s v="Estación de trabajo"/>
    <s v="Monitor"/>
    <x v="3"/>
    <n v="0"/>
    <n v="50"/>
    <n v="1"/>
    <n v="0.05"/>
    <n v="24"/>
    <n v="1.2000000000000002"/>
  </r>
  <r>
    <s v="Estación de trabajo"/>
    <s v="Monitor"/>
    <x v="10"/>
    <n v="0"/>
    <n v="50"/>
    <n v="1"/>
    <n v="0.05"/>
    <n v="8"/>
    <n v="0.4"/>
  </r>
  <r>
    <s v="Estación de trabajo"/>
    <s v="Monitor"/>
    <x v="10"/>
    <n v="0"/>
    <n v="50"/>
    <n v="1"/>
    <n v="0.05"/>
    <n v="8"/>
    <n v="0.4"/>
  </r>
  <r>
    <s v="Estación de trabajo"/>
    <s v="Monitor"/>
    <x v="8"/>
    <n v="0"/>
    <n v="50"/>
    <n v="1"/>
    <n v="0.05"/>
    <n v="8"/>
    <n v="0.4"/>
  </r>
  <r>
    <s v="Estación de trabajo"/>
    <s v="Monitor"/>
    <x v="11"/>
    <n v="0"/>
    <n v="50"/>
    <n v="1"/>
    <n v="0.05"/>
    <n v="8"/>
    <n v="0.4"/>
  </r>
  <r>
    <s v="Elementos de red "/>
    <s v="Acces point"/>
    <x v="11"/>
    <n v="0"/>
    <n v="3"/>
    <n v="1"/>
    <n v="3.0000000000000001E-3"/>
    <n v="24"/>
    <n v="7.2000000000000008E-2"/>
  </r>
  <r>
    <s v="Elementos de red "/>
    <s v="Acces point"/>
    <x v="9"/>
    <n v="0"/>
    <n v="3"/>
    <n v="1"/>
    <n v="3.0000000000000001E-3"/>
    <n v="24"/>
    <n v="7.2000000000000008E-2"/>
  </r>
  <r>
    <s v="Elementos de red "/>
    <s v="Acces point"/>
    <x v="1"/>
    <n v="0"/>
    <n v="3"/>
    <n v="1"/>
    <n v="3.0000000000000001E-3"/>
    <n v="24"/>
    <n v="7.2000000000000008E-2"/>
  </r>
  <r>
    <s v="Elementos de red "/>
    <s v="Acces point"/>
    <x v="10"/>
    <n v="0"/>
    <n v="3"/>
    <n v="1"/>
    <n v="3.0000000000000001E-3"/>
    <n v="24"/>
    <n v="7.2000000000000008E-2"/>
  </r>
  <r>
    <s v="Elementos de red "/>
    <s v="Acces point"/>
    <x v="6"/>
    <n v="0"/>
    <n v="3"/>
    <n v="1"/>
    <n v="3.0000000000000001E-3"/>
    <n v="24"/>
    <n v="7.2000000000000008E-2"/>
  </r>
  <r>
    <s v="Elementos de red "/>
    <s v="Acces point"/>
    <x v="0"/>
    <n v="0"/>
    <n v="3"/>
    <n v="1"/>
    <n v="3.0000000000000001E-3"/>
    <n v="24"/>
    <n v="7.2000000000000008E-2"/>
  </r>
  <r>
    <s v="Elementos de red "/>
    <s v="Acces point"/>
    <x v="3"/>
    <n v="0"/>
    <n v="3"/>
    <n v="1"/>
    <n v="3.0000000000000001E-3"/>
    <n v="24"/>
    <n v="7.2000000000000008E-2"/>
  </r>
  <r>
    <s v="Elementos de red "/>
    <s v="Acces point"/>
    <x v="7"/>
    <n v="0"/>
    <n v="3"/>
    <n v="1"/>
    <n v="3.0000000000000001E-3"/>
    <n v="24"/>
    <n v="7.2000000000000008E-2"/>
  </r>
  <r>
    <s v="Elementos de red "/>
    <s v="Acces point"/>
    <x v="4"/>
    <n v="0"/>
    <n v="3"/>
    <n v="1"/>
    <n v="3.0000000000000001E-3"/>
    <n v="24"/>
    <n v="7.2000000000000008E-2"/>
  </r>
  <r>
    <s v="Elementos de red "/>
    <s v="Acces point"/>
    <x v="8"/>
    <n v="0"/>
    <n v="3"/>
    <n v="1"/>
    <n v="3.0000000000000001E-3"/>
    <n v="24"/>
    <n v="7.2000000000000008E-2"/>
  </r>
  <r>
    <s v="Elementos de red "/>
    <s v="Acces point"/>
    <x v="1"/>
    <n v="0"/>
    <n v="3"/>
    <n v="1"/>
    <n v="3.0000000000000001E-3"/>
    <n v="24"/>
    <n v="7.2000000000000008E-2"/>
  </r>
  <r>
    <s v="Elementos de red "/>
    <s v="Acces point"/>
    <x v="1"/>
    <n v="0"/>
    <n v="3"/>
    <n v="1"/>
    <n v="3.0000000000000001E-3"/>
    <n v="24"/>
    <n v="7.2000000000000008E-2"/>
  </r>
  <r>
    <s v="Elementos de red "/>
    <s v="Acces point"/>
    <x v="0"/>
    <n v="0"/>
    <n v="3"/>
    <n v="1"/>
    <n v="3.0000000000000001E-3"/>
    <n v="24"/>
    <n v="7.2000000000000008E-2"/>
  </r>
  <r>
    <s v="Elementos de red "/>
    <s v="Acces point"/>
    <x v="0"/>
    <n v="0"/>
    <n v="10"/>
    <n v="1"/>
    <n v="0.01"/>
    <n v="24"/>
    <n v="0.24"/>
  </r>
  <r>
    <s v="Servidor"/>
    <s v="Servidor"/>
    <x v="0"/>
    <n v="0"/>
    <n v="1800"/>
    <n v="1"/>
    <n v="1.8"/>
    <n v="24"/>
    <n v="43.2"/>
  </r>
  <r>
    <s v="Servidor"/>
    <s v="Servidor"/>
    <x v="0"/>
    <n v="0"/>
    <n v="1800"/>
    <n v="1"/>
    <n v="1.8"/>
    <n v="24"/>
    <n v="43.2"/>
  </r>
  <r>
    <s v="Servidor"/>
    <s v="Servidor"/>
    <x v="0"/>
    <n v="0"/>
    <n v="1800"/>
    <n v="1"/>
    <n v="1.8"/>
    <n v="24"/>
    <n v="43.2"/>
  </r>
  <r>
    <s v="Servidor"/>
    <s v="Servidor"/>
    <x v="0"/>
    <n v="0"/>
    <n v="1800"/>
    <n v="1"/>
    <n v="1.8"/>
    <n v="24"/>
    <n v="43.2"/>
  </r>
  <r>
    <s v="Servidor"/>
    <s v="Servidor"/>
    <x v="0"/>
    <n v="0"/>
    <n v="1800"/>
    <n v="1"/>
    <n v="1.8"/>
    <n v="24"/>
    <n v="43.2"/>
  </r>
  <r>
    <s v="Respaldo de Energía"/>
    <s v="UPS"/>
    <x v="7"/>
    <n v="0"/>
    <n v="2200"/>
    <n v="1"/>
    <n v="2.2000000000000002"/>
    <n v="24"/>
    <n v="52.800000000000004"/>
  </r>
  <r>
    <s v="Respaldo de Energía"/>
    <s v="UPS"/>
    <x v="4"/>
    <n v="0"/>
    <n v="2200"/>
    <n v="1"/>
    <n v="2.2000000000000002"/>
    <n v="24"/>
    <n v="52.800000000000004"/>
  </r>
  <r>
    <s v="Respaldo de Energía"/>
    <s v="UPS"/>
    <x v="8"/>
    <n v="0"/>
    <n v="2200"/>
    <n v="1"/>
    <n v="2.2000000000000002"/>
    <n v="24"/>
    <n v="52.800000000000004"/>
  </r>
  <r>
    <s v="Respaldo de Energía"/>
    <s v="UPS"/>
    <x v="3"/>
    <n v="0"/>
    <n v="2200"/>
    <n v="1"/>
    <n v="2.2000000000000002"/>
    <n v="24"/>
    <n v="52.800000000000004"/>
  </r>
  <r>
    <s v="Respaldo de Energía"/>
    <s v="UPS"/>
    <x v="3"/>
    <n v="0"/>
    <n v="1500"/>
    <n v="1"/>
    <n v="1.5"/>
    <n v="24"/>
    <n v="36"/>
  </r>
  <r>
    <s v="Respaldo de Energía"/>
    <s v="UPS"/>
    <x v="0"/>
    <n v="0"/>
    <n v="6000"/>
    <n v="1"/>
    <n v="6"/>
    <n v="24"/>
    <n v="144"/>
  </r>
  <r>
    <s v="Respaldo de Energía"/>
    <s v="UPS"/>
    <x v="0"/>
    <n v="0"/>
    <n v="15000"/>
    <n v="1"/>
    <n v="15"/>
    <n v="24"/>
    <n v="360"/>
  </r>
  <r>
    <s v="Dispositivo de comunicación "/>
    <s v="Switch"/>
    <x v="0"/>
    <n v="0"/>
    <n v="720"/>
    <n v="1"/>
    <n v="0.72"/>
    <n v="24"/>
    <n v="17.28"/>
  </r>
  <r>
    <s v="Dispositivo de comunicación "/>
    <s v="Switch"/>
    <x v="3"/>
    <n v="0"/>
    <n v="300"/>
    <n v="1"/>
    <n v="0.3"/>
    <n v="24"/>
    <n v="7.1999999999999993"/>
  </r>
  <r>
    <s v="Dispositivo de comunicación "/>
    <s v="Switch"/>
    <x v="1"/>
    <n v="0"/>
    <n v="180"/>
    <n v="1"/>
    <n v="0.18"/>
    <n v="24"/>
    <n v="4.32"/>
  </r>
  <r>
    <s v="Dispositivo de comunicación "/>
    <s v="Switch"/>
    <x v="6"/>
    <n v="0"/>
    <n v="180"/>
    <n v="1"/>
    <n v="0.18"/>
    <n v="24"/>
    <n v="4.32"/>
  </r>
  <r>
    <s v="Dispositivo de comunicación "/>
    <s v="Switch"/>
    <x v="4"/>
    <n v="0"/>
    <n v="220"/>
    <n v="1"/>
    <n v="0.22"/>
    <n v="24"/>
    <n v="5.28"/>
  </r>
  <r>
    <s v="Dispositivo de comunicación "/>
    <s v="Switch"/>
    <x v="3"/>
    <n v="0"/>
    <n v="180"/>
    <n v="1"/>
    <n v="0.18"/>
    <n v="24"/>
    <n v="4.32"/>
  </r>
  <r>
    <s v="Dispositivo de comunicación "/>
    <s v="Switch"/>
    <x v="0"/>
    <n v="0"/>
    <n v="1440"/>
    <n v="1"/>
    <n v="1.44"/>
    <n v="24"/>
    <n v="34.56"/>
  </r>
  <r>
    <s v="Dispositivo de comunicación "/>
    <s v="Switch"/>
    <x v="0"/>
    <n v="0"/>
    <n v="1020"/>
    <n v="1"/>
    <n v="1.02"/>
    <n v="24"/>
    <n v="24.48"/>
  </r>
  <r>
    <s v="Dispositivo de comunicación "/>
    <s v="Switch"/>
    <x v="0"/>
    <n v="0"/>
    <n v="900"/>
    <n v="1"/>
    <n v="0.9"/>
    <n v="24"/>
    <n v="21.6"/>
  </r>
  <r>
    <s v="Dispositivo de comunicación "/>
    <s v="Switch"/>
    <x v="3"/>
    <n v="0"/>
    <n v="150"/>
    <n v="1"/>
    <n v="0.15"/>
    <n v="24"/>
    <n v="3.5999999999999996"/>
  </r>
  <r>
    <s v="Repositorio de almacenamiento "/>
    <s v="NAS"/>
    <x v="0"/>
    <n v="0"/>
    <n v="219"/>
    <n v="1"/>
    <n v="0.219"/>
    <n v="24"/>
    <n v="5.2560000000000002"/>
  </r>
  <r>
    <s v="Repositorio de almacenamiento "/>
    <s v="NAS"/>
    <x v="0"/>
    <n v="0"/>
    <n v="219"/>
    <n v="1"/>
    <n v="0.219"/>
    <n v="24"/>
    <n v="5.2560000000000002"/>
  </r>
  <r>
    <s v="Repositorio de almacenamiento "/>
    <s v="NAS"/>
    <x v="0"/>
    <n v="0"/>
    <n v="219"/>
    <n v="1"/>
    <n v="0.219"/>
    <n v="24"/>
    <n v="5.2560000000000002"/>
  </r>
  <r>
    <s v="Repositorio de almacenamiento "/>
    <s v="NAS"/>
    <x v="0"/>
    <n v="0"/>
    <n v="219"/>
    <n v="1"/>
    <n v="0.219"/>
    <n v="24"/>
    <n v="5.2560000000000002"/>
  </r>
  <r>
    <s v="Dispositivo de comunicación "/>
    <s v="Firewall"/>
    <x v="0"/>
    <n v="0"/>
    <n v="260"/>
    <n v="1"/>
    <n v="0.26"/>
    <n v="24"/>
    <n v="6.24"/>
  </r>
  <r>
    <s v="Dispositivo de comunicación "/>
    <s v="Teléfono"/>
    <x v="0"/>
    <n v="0"/>
    <n v="5"/>
    <n v="1"/>
    <n v="5.0000000000000001E-3"/>
    <n v="24"/>
    <n v="0.12"/>
  </r>
  <r>
    <s v="Dispositivo de comunicación "/>
    <s v="Teléfono"/>
    <x v="0"/>
    <n v="0"/>
    <n v="5"/>
    <n v="1"/>
    <n v="5.0000000000000001E-3"/>
    <n v="24"/>
    <n v="0.12"/>
  </r>
  <r>
    <s v="Dispositivo de comunicación "/>
    <s v="Teléfono"/>
    <x v="0"/>
    <n v="0"/>
    <n v="5"/>
    <n v="1"/>
    <n v="5.0000000000000001E-3"/>
    <n v="24"/>
    <n v="0.12"/>
  </r>
  <r>
    <s v="Dispositivo de comunicación "/>
    <s v="Teléfono"/>
    <x v="0"/>
    <n v="0"/>
    <n v="5"/>
    <n v="1"/>
    <n v="5.0000000000000001E-3"/>
    <n v="24"/>
    <n v="0.12"/>
  </r>
  <r>
    <s v="Dispositivo de comunicación "/>
    <s v="Teléfono"/>
    <x v="0"/>
    <n v="0"/>
    <n v="5"/>
    <n v="1"/>
    <n v="5.0000000000000001E-3"/>
    <n v="24"/>
    <n v="0.12"/>
  </r>
  <r>
    <s v="Dispositivo de comunicación "/>
    <s v="Teléfono"/>
    <x v="0"/>
    <n v="0"/>
    <n v="5"/>
    <n v="1"/>
    <n v="5.0000000000000001E-3"/>
    <n v="24"/>
    <n v="0.12"/>
  </r>
  <r>
    <s v="Dispositivo de comunicación "/>
    <s v="Teléfono"/>
    <x v="0"/>
    <n v="0"/>
    <n v="5"/>
    <n v="1"/>
    <n v="5.0000000000000001E-3"/>
    <n v="24"/>
    <n v="0.12"/>
  </r>
  <r>
    <s v="Dispositivo de comunicación "/>
    <s v="Teléfono"/>
    <x v="7"/>
    <n v="0"/>
    <n v="5"/>
    <n v="1"/>
    <n v="5.0000000000000001E-3"/>
    <n v="24"/>
    <n v="0.12"/>
  </r>
  <r>
    <s v="Dispositivo de comunicación "/>
    <s v="Teléfono"/>
    <x v="3"/>
    <n v="0"/>
    <n v="5"/>
    <n v="1"/>
    <n v="5.0000000000000001E-3"/>
    <n v="24"/>
    <n v="0.12"/>
  </r>
  <r>
    <s v="Dispositivo de comunicación "/>
    <s v="Teléfono"/>
    <x v="3"/>
    <n v="0"/>
    <n v="5"/>
    <n v="1"/>
    <n v="5.0000000000000001E-3"/>
    <n v="24"/>
    <n v="0.12"/>
  </r>
  <r>
    <s v="Dispositivo de comunicación "/>
    <s v="Teléfono"/>
    <x v="4"/>
    <n v="0"/>
    <n v="5"/>
    <n v="1"/>
    <n v="5.0000000000000001E-3"/>
    <n v="24"/>
    <n v="0.12"/>
  </r>
  <r>
    <s v="Dispositivo de comunicación "/>
    <s v="Teléfono"/>
    <x v="9"/>
    <n v="0"/>
    <n v="5"/>
    <n v="1"/>
    <n v="5.0000000000000001E-3"/>
    <n v="24"/>
    <n v="0.12"/>
  </r>
  <r>
    <s v="Dispositivo de comunicación "/>
    <s v="Teléfono"/>
    <x v="9"/>
    <n v="0"/>
    <n v="5"/>
    <n v="1"/>
    <n v="5.0000000000000001E-3"/>
    <n v="24"/>
    <n v="0.12"/>
  </r>
  <r>
    <s v="Dispositivo de comunicación "/>
    <s v="Teléfono"/>
    <x v="9"/>
    <n v="0"/>
    <n v="5"/>
    <n v="1"/>
    <n v="5.0000000000000001E-3"/>
    <n v="24"/>
    <n v="0.12"/>
  </r>
  <r>
    <s v="Dispositivo de comunicación "/>
    <s v="Teléfono"/>
    <x v="9"/>
    <n v="0"/>
    <n v="5"/>
    <n v="1"/>
    <n v="5.0000000000000001E-3"/>
    <n v="24"/>
    <n v="0.12"/>
  </r>
  <r>
    <s v="Dispositivo de comunicación "/>
    <s v="Teléfono"/>
    <x v="9"/>
    <n v="0"/>
    <n v="5"/>
    <n v="1"/>
    <n v="5.0000000000000001E-3"/>
    <n v="24"/>
    <n v="0.12"/>
  </r>
  <r>
    <s v="Dispositivo de comunicación "/>
    <s v="Teléfono"/>
    <x v="9"/>
    <n v="0"/>
    <n v="5"/>
    <n v="1"/>
    <n v="5.0000000000000001E-3"/>
    <n v="24"/>
    <n v="0.12"/>
  </r>
  <r>
    <s v="Dispositivo de comunicación "/>
    <s v="Teléfono"/>
    <x v="9"/>
    <n v="0"/>
    <n v="5"/>
    <n v="1"/>
    <n v="5.0000000000000001E-3"/>
    <n v="24"/>
    <n v="0.12"/>
  </r>
  <r>
    <s v="Dispositivo de comunicación "/>
    <s v="Teléfono"/>
    <x v="10"/>
    <n v="0"/>
    <n v="5"/>
    <n v="1"/>
    <n v="5.0000000000000001E-3"/>
    <n v="24"/>
    <n v="0.12"/>
  </r>
  <r>
    <s v="Dispositivo de comunicación "/>
    <s v="Teléfono"/>
    <x v="3"/>
    <n v="0"/>
    <n v="5"/>
    <n v="1"/>
    <n v="5.0000000000000001E-3"/>
    <n v="24"/>
    <n v="0.12"/>
  </r>
  <r>
    <s v="Dispositivo de comunicación "/>
    <s v="Teléfono"/>
    <x v="10"/>
    <n v="0"/>
    <n v="5"/>
    <n v="1"/>
    <n v="5.0000000000000001E-3"/>
    <n v="24"/>
    <n v="0.12"/>
  </r>
  <r>
    <s v="Dispositivo de comunicación "/>
    <s v="Teléfono"/>
    <x v="10"/>
    <n v="0"/>
    <n v="5"/>
    <n v="1"/>
    <n v="5.0000000000000001E-3"/>
    <n v="24"/>
    <n v="0.12"/>
  </r>
  <r>
    <s v="Dispositivo de comunicación "/>
    <s v="Teléfono"/>
    <x v="10"/>
    <n v="0"/>
    <n v="5"/>
    <n v="1"/>
    <n v="5.0000000000000001E-3"/>
    <n v="24"/>
    <n v="0.12"/>
  </r>
  <r>
    <s v="Dispositivo de comunicación "/>
    <s v="Teléfono"/>
    <x v="10"/>
    <n v="0"/>
    <n v="5"/>
    <n v="1"/>
    <n v="5.0000000000000001E-3"/>
    <n v="24"/>
    <n v="0.12"/>
  </r>
  <r>
    <s v="Dispositivo de comunicación "/>
    <s v="Teléfono"/>
    <x v="11"/>
    <n v="0"/>
    <n v="5"/>
    <n v="1"/>
    <n v="5.0000000000000001E-3"/>
    <n v="24"/>
    <n v="0.12"/>
  </r>
  <r>
    <s v="Dispositivo de comunicación "/>
    <s v="Teléfono"/>
    <x v="8"/>
    <n v="0"/>
    <n v="5"/>
    <n v="1"/>
    <n v="5.0000000000000001E-3"/>
    <n v="24"/>
    <n v="0.12"/>
  </r>
  <r>
    <s v="Dispositivo de comunicación "/>
    <s v="Teléfono"/>
    <x v="8"/>
    <n v="0"/>
    <n v="5"/>
    <n v="1"/>
    <n v="5.0000000000000001E-3"/>
    <n v="24"/>
    <n v="0.12"/>
  </r>
  <r>
    <s v="Dispositivo de comunicación "/>
    <s v="Teléfono"/>
    <x v="4"/>
    <n v="0"/>
    <n v="5"/>
    <n v="1"/>
    <n v="5.0000000000000001E-3"/>
    <n v="24"/>
    <n v="0.12"/>
  </r>
  <r>
    <s v="Dispositivo de comunicación "/>
    <s v="Teléfono"/>
    <x v="4"/>
    <n v="0"/>
    <n v="5"/>
    <n v="1"/>
    <n v="5.0000000000000001E-3"/>
    <n v="24"/>
    <n v="0.12"/>
  </r>
  <r>
    <s v="Dispositivo de comunicación "/>
    <s v="Teléfono"/>
    <x v="4"/>
    <n v="0"/>
    <n v="5"/>
    <n v="1"/>
    <n v="5.0000000000000001E-3"/>
    <n v="24"/>
    <n v="0.12"/>
  </r>
  <r>
    <s v="Dispositivo de comunicación "/>
    <s v="Teléfono"/>
    <x v="8"/>
    <n v="0"/>
    <n v="5"/>
    <n v="1"/>
    <n v="5.0000000000000001E-3"/>
    <n v="24"/>
    <n v="0.12"/>
  </r>
  <r>
    <s v="Dispositivo de comunicación "/>
    <s v="Teléfono"/>
    <x v="8"/>
    <n v="0"/>
    <n v="5"/>
    <n v="1"/>
    <n v="5.0000000000000001E-3"/>
    <n v="24"/>
    <n v="0.12"/>
  </r>
  <r>
    <s v="Dispositivo de comunicación "/>
    <s v="Teléfono"/>
    <x v="11"/>
    <n v="0"/>
    <n v="5"/>
    <n v="1"/>
    <n v="5.0000000000000001E-3"/>
    <n v="24"/>
    <n v="0.12"/>
  </r>
  <r>
    <s v="Dispositivo de comunicación "/>
    <s v="Teléfono"/>
    <x v="11"/>
    <n v="0"/>
    <n v="5"/>
    <n v="1"/>
    <n v="5.0000000000000001E-3"/>
    <n v="24"/>
    <n v="0.12"/>
  </r>
  <r>
    <s v="Dispositivo de comunicación "/>
    <s v="Teléfono"/>
    <x v="11"/>
    <n v="0"/>
    <n v="5"/>
    <n v="1"/>
    <n v="5.0000000000000001E-3"/>
    <n v="24"/>
    <n v="0.12"/>
  </r>
  <r>
    <s v="Dispositivo de comunicación "/>
    <s v="Teléfono"/>
    <x v="11"/>
    <n v="0"/>
    <n v="5"/>
    <n v="1"/>
    <n v="5.0000000000000001E-3"/>
    <n v="24"/>
    <n v="0.12"/>
  </r>
  <r>
    <s v="Dispositivo de comunicación "/>
    <s v="Teléfono"/>
    <x v="11"/>
    <n v="0"/>
    <n v="5"/>
    <n v="1"/>
    <n v="5.0000000000000001E-3"/>
    <n v="24"/>
    <n v="0.12"/>
  </r>
  <r>
    <s v="Dispositivo de comunicación "/>
    <s v="Teléfono"/>
    <x v="3"/>
    <n v="0"/>
    <n v="5"/>
    <n v="1"/>
    <n v="5.0000000000000001E-3"/>
    <n v="24"/>
    <n v="0.12"/>
  </r>
  <r>
    <s v="Dispositivo de comunicación "/>
    <s v="Teléfono"/>
    <x v="3"/>
    <n v="0"/>
    <n v="5"/>
    <n v="1"/>
    <n v="5.0000000000000001E-3"/>
    <n v="24"/>
    <n v="0.12"/>
  </r>
  <r>
    <s v="Impresoras"/>
    <s v="Impresora"/>
    <x v="11"/>
    <n v="0"/>
    <n v="650"/>
    <n v="1"/>
    <n v="0.65"/>
    <n v="16"/>
    <n v="10.4"/>
  </r>
  <r>
    <s v="Impresoras"/>
    <s v="Impresora"/>
    <x v="9"/>
    <n v="0"/>
    <n v="650"/>
    <n v="1"/>
    <n v="0.65"/>
    <n v="16"/>
    <n v="10.4"/>
  </r>
  <r>
    <s v="Impresoras"/>
    <s v="Impresora"/>
    <x v="4"/>
    <n v="0"/>
    <n v="400"/>
    <n v="1"/>
    <n v="0.4"/>
    <n v="16"/>
    <n v="6.4"/>
  </r>
  <r>
    <s v="Impresoras"/>
    <s v="Impresora"/>
    <x v="7"/>
    <n v="0"/>
    <n v="700"/>
    <n v="1"/>
    <n v="0.7"/>
    <n v="16"/>
    <n v="11.2"/>
  </r>
  <r>
    <s v="Impresoras"/>
    <s v="Impresora"/>
    <x v="3"/>
    <n v="0"/>
    <n v="650"/>
    <n v="1"/>
    <n v="0.65"/>
    <n v="24"/>
    <n v="15.60000000000000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0A08A61-E010-400B-8A35-2A7E5D133149}" name="Tabla dinámica2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4" indent="0" outline="1" outlineData="1" multipleFieldFilters="0">
  <location ref="A3:C16" firstHeaderRow="0" firstDataRow="1" firstDataCol="1"/>
  <pivotFields count="11">
    <pivotField numFmtId="172" showAll="0"/>
    <pivotField numFmtId="172" showAll="0"/>
    <pivotField axis="axisRow" numFmtId="172" showAll="0" includeNewItemsInFilter="1" sortType="descending" sumSubtotal="1">
      <items count="32">
        <item m="1" x="14"/>
        <item x="1"/>
        <item x="2"/>
        <item m="1" x="22"/>
        <item m="1" x="16"/>
        <item m="1" x="15"/>
        <item x="4"/>
        <item x="5"/>
        <item m="1" x="13"/>
        <item x="6"/>
        <item x="7"/>
        <item m="1" x="19"/>
        <item m="1" x="12"/>
        <item m="1" x="28"/>
        <item m="1" x="21"/>
        <item m="1" x="30"/>
        <item x="8"/>
        <item x="3"/>
        <item m="1" x="17"/>
        <item x="9"/>
        <item m="1" x="20"/>
        <item x="10"/>
        <item m="1" x="18"/>
        <item x="11"/>
        <item m="1" x="29"/>
        <item m="1" x="26"/>
        <item m="1" x="24"/>
        <item m="1" x="25"/>
        <item m="1" x="27"/>
        <item m="1" x="23"/>
        <item x="0"/>
        <item t="sum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172" showAll="0"/>
    <pivotField numFmtId="172" showAll="0"/>
    <pivotField numFmtId="172" showAll="0"/>
    <pivotField numFmtId="172" showAll="0"/>
    <pivotField numFmtId="172" showAll="0"/>
    <pivotField dataField="1" numFmtId="172" showAll="0"/>
    <pivotField numFmtId="172" dragToRow="0" dragToCol="0" dragToPage="0" showAll="0" defaultSubtotal="0"/>
    <pivotField dataField="1" numFmtId="172" dragToRow="0" dragToCol="0" dragToPage="0" showAll="0" defaultSubtotal="0"/>
  </pivotFields>
  <rowFields count="1">
    <field x="2"/>
  </rowFields>
  <rowItems count="13">
    <i>
      <x v="30"/>
    </i>
    <i>
      <x v="1"/>
    </i>
    <i>
      <x v="17"/>
    </i>
    <i>
      <x v="16"/>
    </i>
    <i>
      <x v="6"/>
    </i>
    <i>
      <x v="10"/>
    </i>
    <i>
      <x v="19"/>
    </i>
    <i>
      <x v="23"/>
    </i>
    <i>
      <x v="2"/>
    </i>
    <i>
      <x v="21"/>
    </i>
    <i>
      <x v="9"/>
    </i>
    <i>
      <x v="7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Campo2" fld="10" baseField="2" baseItem="5" numFmtId="1"/>
    <dataField name="Suma de CONSUMO (kWh/día)" fld="8" baseField="2" baseItem="0" numFmtId="10">
      <extLst>
        <ext xmlns:x14="http://schemas.microsoft.com/office/spreadsheetml/2009/9/main" uri="{E15A36E0-9728-4e99-A89B-3F7291B0FE68}">
          <x14:dataField pivotShowAs="percentOfRunningTotal"/>
        </ext>
      </extLst>
    </dataField>
  </dataFields>
  <formats count="5">
    <format dxfId="4">
      <pivotArea outline="0" fieldPosition="0">
        <references count="1">
          <reference field="4294967294" count="1">
            <x v="1"/>
          </reference>
        </references>
      </pivotArea>
    </format>
    <format dxfId="3">
      <pivotArea collapsedLevelsAreSubtotals="1" fieldPosition="0">
        <references count="2">
          <reference field="4294967294" count="1" selected="0">
            <x v="1"/>
          </reference>
          <reference field="2" count="0"/>
        </references>
      </pivotArea>
    </format>
    <format dxfId="2">
      <pivotArea collapsedLevelsAreSubtotals="1" fieldPosition="0">
        <references count="2">
          <reference field="4294967294" count="1" selected="0">
            <x v="0"/>
          </reference>
          <reference field="2" count="0"/>
        </references>
      </pivotArea>
    </format>
    <format dxfId="1">
      <pivotArea field="2" grandRow="1" outline="0" collapsedLevelsAreSubtotals="1" axis="axisRow" fieldPosition="0">
        <references count="1">
          <reference field="4294967294" count="1" selected="0">
            <x v="0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upme.gov.co/Calculadora_Emisiones/aplicacion/calculadora.html" TargetMode="External"/><Relationship Id="rId3" Type="http://schemas.openxmlformats.org/officeDocument/2006/relationships/hyperlink" Target="http://www.upme.gov.co/generadorconsultas/Consulta_Series.aspx?idModulo=3&amp;tipoSerie=136&amp;fechainicial=01/01/2010&amp;fechafinal=31/12/2016" TargetMode="External"/><Relationship Id="rId7" Type="http://schemas.openxmlformats.org/officeDocument/2006/relationships/hyperlink" Target="https://www.google.com.co/webhp?sourceid=chrome-instant&amp;ion=1&amp;espv=2&amp;ie=UTF-8" TargetMode="External"/><Relationship Id="rId2" Type="http://schemas.openxmlformats.org/officeDocument/2006/relationships/hyperlink" Target="http://www.sipg.gov.co/sipg/documentos/estudios_recientes/Informe_Final_CTL.pdf" TargetMode="External"/><Relationship Id="rId1" Type="http://schemas.openxmlformats.org/officeDocument/2006/relationships/hyperlink" Target="http://www.upme.gov.co/Calculadora_Emisiones/aplicacion/calculadora.html" TargetMode="External"/><Relationship Id="rId6" Type="http://schemas.openxmlformats.org/officeDocument/2006/relationships/hyperlink" Target="http://www.upme.gov.co/generadorconsultas/Consulta_Series.aspx?idModulo=3&amp;tipoSerie=135&amp;fechainicial=01/01/2010&amp;fechafinal=31/12/2016" TargetMode="External"/><Relationship Id="rId5" Type="http://schemas.openxmlformats.org/officeDocument/2006/relationships/hyperlink" Target="https://www.google.com.co/webhp?sourceid=chrome-instant&amp;ion=1&amp;espv=2&amp;ie=UTF-8" TargetMode="External"/><Relationship Id="rId10" Type="http://schemas.openxmlformats.org/officeDocument/2006/relationships/drawing" Target="../drawings/drawing3.xml"/><Relationship Id="rId4" Type="http://schemas.openxmlformats.org/officeDocument/2006/relationships/hyperlink" Target="http://www.upme.gov.co/Calculadora_Emisiones/aplicacion/calculadora.html" TargetMode="External"/><Relationship Id="rId9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ivotTable" Target="../pivotTables/pivotTable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Q1:AA28"/>
  <sheetViews>
    <sheetView zoomScale="55" zoomScaleNormal="55" workbookViewId="0">
      <selection activeCell="Q18" sqref="Q18:AA24"/>
    </sheetView>
  </sheetViews>
  <sheetFormatPr baseColWidth="10" defaultRowHeight="15"/>
  <sheetData>
    <row r="1" spans="17:27">
      <c r="Q1" s="191" t="s">
        <v>136</v>
      </c>
      <c r="R1" s="191"/>
      <c r="S1" s="191"/>
      <c r="T1" s="191"/>
      <c r="U1" s="191"/>
      <c r="V1" s="191"/>
      <c r="W1" s="191"/>
      <c r="X1" s="191"/>
      <c r="Y1" s="191"/>
      <c r="Z1" s="191"/>
      <c r="AA1" s="191"/>
    </row>
    <row r="2" spans="17:27"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</row>
    <row r="3" spans="17:27" ht="15" customHeight="1">
      <c r="Q3" s="192" t="s">
        <v>142</v>
      </c>
      <c r="R3" s="192"/>
      <c r="S3" s="192"/>
      <c r="T3" s="192"/>
      <c r="U3" s="192"/>
      <c r="V3" s="192"/>
      <c r="W3" s="192"/>
      <c r="X3" s="192"/>
      <c r="Y3" s="192"/>
      <c r="Z3" s="192"/>
      <c r="AA3" s="192"/>
    </row>
    <row r="4" spans="17:27" ht="15" customHeight="1"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</row>
    <row r="5" spans="17:27" ht="15" customHeight="1"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</row>
    <row r="6" spans="17:27" ht="15" customHeight="1"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</row>
    <row r="7" spans="17:27">
      <c r="Q7" s="192"/>
      <c r="R7" s="192"/>
      <c r="S7" s="192"/>
      <c r="T7" s="192"/>
      <c r="U7" s="192"/>
      <c r="V7" s="192"/>
      <c r="W7" s="192"/>
      <c r="X7" s="192"/>
      <c r="Y7" s="192"/>
      <c r="Z7" s="192"/>
      <c r="AA7" s="192"/>
    </row>
    <row r="8" spans="17:27">
      <c r="Q8" s="192"/>
      <c r="R8" s="192"/>
      <c r="S8" s="192"/>
      <c r="T8" s="192"/>
      <c r="U8" s="192"/>
      <c r="V8" s="192"/>
      <c r="W8" s="192"/>
      <c r="X8" s="192"/>
      <c r="Y8" s="192"/>
      <c r="Z8" s="192"/>
      <c r="AA8" s="192"/>
    </row>
    <row r="9" spans="17:27">
      <c r="Q9" s="192"/>
      <c r="R9" s="192"/>
      <c r="S9" s="192"/>
      <c r="T9" s="192"/>
      <c r="U9" s="192"/>
      <c r="V9" s="192"/>
      <c r="W9" s="192"/>
      <c r="X9" s="192"/>
      <c r="Y9" s="192"/>
      <c r="Z9" s="192"/>
      <c r="AA9" s="192"/>
    </row>
    <row r="10" spans="17:27">
      <c r="Q10" s="192"/>
      <c r="R10" s="192"/>
      <c r="S10" s="192"/>
      <c r="T10" s="192"/>
      <c r="U10" s="192"/>
      <c r="V10" s="192"/>
      <c r="W10" s="192"/>
      <c r="X10" s="192"/>
      <c r="Y10" s="192"/>
      <c r="Z10" s="192"/>
      <c r="AA10" s="192"/>
    </row>
    <row r="11" spans="17:27" ht="15" customHeight="1">
      <c r="Q11" s="192" t="s">
        <v>144</v>
      </c>
      <c r="R11" s="192"/>
      <c r="S11" s="192"/>
      <c r="T11" s="192"/>
      <c r="U11" s="192"/>
      <c r="V11" s="192"/>
      <c r="W11" s="192"/>
      <c r="X11" s="192"/>
      <c r="Y11" s="192"/>
      <c r="Z11" s="192"/>
      <c r="AA11" s="192"/>
    </row>
    <row r="12" spans="17:27" ht="15" customHeight="1">
      <c r="Q12" s="192"/>
      <c r="R12" s="192"/>
      <c r="S12" s="192"/>
      <c r="T12" s="192"/>
      <c r="U12" s="192"/>
      <c r="V12" s="192"/>
      <c r="W12" s="192"/>
      <c r="X12" s="192"/>
      <c r="Y12" s="192"/>
      <c r="Z12" s="192"/>
      <c r="AA12" s="192"/>
    </row>
    <row r="13" spans="17:27" ht="15" customHeight="1">
      <c r="Q13" s="192"/>
      <c r="R13" s="192"/>
      <c r="S13" s="192"/>
      <c r="T13" s="192"/>
      <c r="U13" s="192"/>
      <c r="V13" s="192"/>
      <c r="W13" s="192"/>
      <c r="X13" s="192"/>
      <c r="Y13" s="192"/>
      <c r="Z13" s="192"/>
      <c r="AA13" s="192"/>
    </row>
    <row r="14" spans="17:27" ht="15" customHeight="1">
      <c r="Q14" s="192"/>
      <c r="R14" s="192"/>
      <c r="S14" s="192"/>
      <c r="T14" s="192"/>
      <c r="U14" s="192"/>
      <c r="V14" s="192"/>
      <c r="W14" s="192"/>
      <c r="X14" s="192"/>
      <c r="Y14" s="192"/>
      <c r="Z14" s="192"/>
      <c r="AA14" s="192"/>
    </row>
    <row r="15" spans="17:27" ht="15" customHeight="1">
      <c r="Q15" s="192"/>
      <c r="R15" s="192"/>
      <c r="S15" s="192"/>
      <c r="T15" s="192"/>
      <c r="U15" s="192"/>
      <c r="V15" s="192"/>
      <c r="W15" s="192"/>
      <c r="X15" s="192"/>
      <c r="Y15" s="192"/>
      <c r="Z15" s="192"/>
      <c r="AA15" s="192"/>
    </row>
    <row r="16" spans="17:27" ht="15" customHeight="1">
      <c r="Q16" s="192"/>
      <c r="R16" s="192"/>
      <c r="S16" s="192"/>
      <c r="T16" s="192"/>
      <c r="U16" s="192"/>
      <c r="V16" s="192"/>
      <c r="W16" s="192"/>
      <c r="X16" s="192"/>
      <c r="Y16" s="192"/>
      <c r="Z16" s="192"/>
      <c r="AA16" s="192"/>
    </row>
    <row r="17" spans="17:27" ht="15" customHeight="1">
      <c r="Q17" s="192"/>
      <c r="R17" s="192"/>
      <c r="S17" s="192"/>
      <c r="T17" s="192"/>
      <c r="U17" s="192"/>
      <c r="V17" s="192"/>
      <c r="W17" s="192"/>
      <c r="X17" s="192"/>
      <c r="Y17" s="192"/>
      <c r="Z17" s="192"/>
      <c r="AA17" s="192"/>
    </row>
    <row r="18" spans="17:27" ht="15" customHeight="1">
      <c r="Q18" s="193" t="s">
        <v>143</v>
      </c>
      <c r="R18" s="194"/>
      <c r="S18" s="194"/>
      <c r="T18" s="194"/>
      <c r="U18" s="194"/>
      <c r="V18" s="194"/>
      <c r="W18" s="194"/>
      <c r="X18" s="194"/>
      <c r="Y18" s="194"/>
      <c r="Z18" s="194"/>
      <c r="AA18" s="195"/>
    </row>
    <row r="19" spans="17:27" ht="18.75" customHeight="1">
      <c r="Q19" s="196"/>
      <c r="R19" s="197"/>
      <c r="S19" s="197"/>
      <c r="T19" s="197"/>
      <c r="U19" s="197"/>
      <c r="V19" s="197"/>
      <c r="W19" s="197"/>
      <c r="X19" s="197"/>
      <c r="Y19" s="197"/>
      <c r="Z19" s="197"/>
      <c r="AA19" s="198"/>
    </row>
    <row r="20" spans="17:27" ht="18.75" customHeight="1">
      <c r="Q20" s="196"/>
      <c r="R20" s="197"/>
      <c r="S20" s="197"/>
      <c r="T20" s="197"/>
      <c r="U20" s="197"/>
      <c r="V20" s="197"/>
      <c r="W20" s="197"/>
      <c r="X20" s="197"/>
      <c r="Y20" s="197"/>
      <c r="Z20" s="197"/>
      <c r="AA20" s="198"/>
    </row>
    <row r="21" spans="17:27" ht="18.75" customHeight="1">
      <c r="Q21" s="196"/>
      <c r="R21" s="197"/>
      <c r="S21" s="197"/>
      <c r="T21" s="197"/>
      <c r="U21" s="197"/>
      <c r="V21" s="197"/>
      <c r="W21" s="197"/>
      <c r="X21" s="197"/>
      <c r="Y21" s="197"/>
      <c r="Z21" s="197"/>
      <c r="AA21" s="198"/>
    </row>
    <row r="22" spans="17:27" ht="15" customHeight="1">
      <c r="Q22" s="196"/>
      <c r="R22" s="197"/>
      <c r="S22" s="197"/>
      <c r="T22" s="197"/>
      <c r="U22" s="197"/>
      <c r="V22" s="197"/>
      <c r="W22" s="197"/>
      <c r="X22" s="197"/>
      <c r="Y22" s="197"/>
      <c r="Z22" s="197"/>
      <c r="AA22" s="198"/>
    </row>
    <row r="23" spans="17:27" ht="15" customHeight="1">
      <c r="Q23" s="196"/>
      <c r="R23" s="197"/>
      <c r="S23" s="197"/>
      <c r="T23" s="197"/>
      <c r="U23" s="197"/>
      <c r="V23" s="197"/>
      <c r="W23" s="197"/>
      <c r="X23" s="197"/>
      <c r="Y23" s="197"/>
      <c r="Z23" s="197"/>
      <c r="AA23" s="198"/>
    </row>
    <row r="24" spans="17:27" ht="15" customHeight="1">
      <c r="Q24" s="199"/>
      <c r="R24" s="200"/>
      <c r="S24" s="200"/>
      <c r="T24" s="200"/>
      <c r="U24" s="200"/>
      <c r="V24" s="200"/>
      <c r="W24" s="200"/>
      <c r="X24" s="200"/>
      <c r="Y24" s="200"/>
      <c r="Z24" s="200"/>
      <c r="AA24" s="201"/>
    </row>
    <row r="25" spans="17:27" ht="15" customHeight="1"/>
    <row r="26" spans="17:27" ht="15" customHeight="1"/>
    <row r="27" spans="17:27" ht="15" customHeight="1"/>
    <row r="28" spans="17:27" ht="15" customHeight="1"/>
  </sheetData>
  <mergeCells count="4">
    <mergeCell ref="Q1:AA2"/>
    <mergeCell ref="Q3:AA10"/>
    <mergeCell ref="Q11:AA17"/>
    <mergeCell ref="Q18:AA24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4B6AC-0965-4573-AF5E-02590581DBEF}">
  <dimension ref="A1"/>
  <sheetViews>
    <sheetView zoomScale="90" zoomScaleNormal="90" workbookViewId="0">
      <selection activeCell="I9" sqref="I9"/>
    </sheetView>
  </sheetViews>
  <sheetFormatPr baseColWidth="10" defaultRowHeight="15"/>
  <sheetData/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4"/>
  <sheetViews>
    <sheetView zoomScale="80" zoomScaleNormal="80" workbookViewId="0">
      <selection activeCell="D11" sqref="D11"/>
    </sheetView>
  </sheetViews>
  <sheetFormatPr baseColWidth="10" defaultColWidth="11.42578125" defaultRowHeight="15"/>
  <cols>
    <col min="1" max="1" width="24" style="52" customWidth="1"/>
    <col min="2" max="2" width="22.85546875" style="52" customWidth="1"/>
    <col min="3" max="3" width="14" style="52" customWidth="1"/>
    <col min="4" max="4" width="17.28515625" style="52" customWidth="1"/>
    <col min="5" max="5" width="26.42578125" style="52" customWidth="1"/>
    <col min="6" max="16384" width="11.42578125" style="52"/>
  </cols>
  <sheetData>
    <row r="1" spans="1:5" ht="29.25" customHeight="1">
      <c r="A1" s="98" t="s">
        <v>0</v>
      </c>
      <c r="B1" s="98" t="s">
        <v>19</v>
      </c>
      <c r="C1" s="98" t="s">
        <v>1</v>
      </c>
      <c r="D1" s="98" t="s">
        <v>20</v>
      </c>
      <c r="E1" s="98" t="s">
        <v>2</v>
      </c>
    </row>
    <row r="2" spans="1:5">
      <c r="A2" s="104" t="s">
        <v>76</v>
      </c>
      <c r="B2" s="40" t="s">
        <v>79</v>
      </c>
      <c r="C2" s="40"/>
      <c r="D2" s="121">
        <v>1</v>
      </c>
      <c r="E2" s="121">
        <v>8</v>
      </c>
    </row>
    <row r="3" spans="1:5">
      <c r="A3" s="104" t="s">
        <v>77</v>
      </c>
      <c r="B3" s="40" t="s">
        <v>79</v>
      </c>
      <c r="C3" s="40"/>
      <c r="D3" s="121">
        <v>1</v>
      </c>
      <c r="E3" s="121">
        <v>8</v>
      </c>
    </row>
    <row r="4" spans="1:5">
      <c r="A4" s="104" t="s">
        <v>78</v>
      </c>
      <c r="B4" s="40" t="s">
        <v>79</v>
      </c>
      <c r="C4" s="40"/>
      <c r="D4" s="121">
        <v>1</v>
      </c>
      <c r="E4" s="121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7"/>
  <sheetViews>
    <sheetView zoomScale="80" zoomScaleNormal="80" workbookViewId="0">
      <selection activeCell="E21" sqref="E21"/>
    </sheetView>
  </sheetViews>
  <sheetFormatPr baseColWidth="10" defaultColWidth="11.42578125" defaultRowHeight="12.75"/>
  <cols>
    <col min="1" max="1" width="28" style="101" customWidth="1"/>
    <col min="2" max="2" width="18.28515625" style="101" customWidth="1"/>
    <col min="3" max="3" width="10.28515625" style="101" customWidth="1"/>
    <col min="4" max="4" width="22.28515625" style="101" customWidth="1"/>
    <col min="5" max="5" width="11.140625" style="101" customWidth="1"/>
    <col min="6" max="6" width="22.42578125" style="101" customWidth="1"/>
    <col min="7" max="7" width="28.85546875" style="101" customWidth="1"/>
    <col min="8" max="8" width="7.85546875" style="101" customWidth="1"/>
    <col min="9" max="9" width="8.42578125" style="101" customWidth="1"/>
    <col min="10" max="10" width="7.42578125" style="101" customWidth="1"/>
    <col min="11" max="11" width="7.140625" style="101" customWidth="1"/>
    <col min="12" max="12" width="6.28515625" style="101" customWidth="1"/>
    <col min="13" max="13" width="9.85546875" style="101" customWidth="1"/>
    <col min="14" max="14" width="8.42578125" style="101" customWidth="1"/>
    <col min="15" max="15" width="8" style="101" customWidth="1"/>
    <col min="16" max="16384" width="11.42578125" style="101"/>
  </cols>
  <sheetData>
    <row r="1" spans="1:15" ht="15.75" customHeight="1">
      <c r="A1" s="204" t="s">
        <v>82</v>
      </c>
      <c r="B1" s="204"/>
      <c r="C1" s="204"/>
      <c r="D1" s="204"/>
      <c r="E1" s="204"/>
      <c r="F1" s="204"/>
    </row>
    <row r="2" spans="1:15" ht="15.75" customHeight="1">
      <c r="A2" s="105" t="s">
        <v>126</v>
      </c>
      <c r="B2" s="205"/>
      <c r="C2" s="205"/>
      <c r="D2" s="205"/>
      <c r="E2" s="105" t="s">
        <v>109</v>
      </c>
      <c r="F2" s="91"/>
    </row>
    <row r="3" spans="1:15">
      <c r="A3" s="105" t="s">
        <v>127</v>
      </c>
      <c r="B3" s="106" t="s">
        <v>110</v>
      </c>
      <c r="C3" s="117">
        <v>2392</v>
      </c>
      <c r="D3" s="205" t="s">
        <v>111</v>
      </c>
      <c r="E3" s="205"/>
      <c r="F3" s="205"/>
    </row>
    <row r="4" spans="1:15" ht="30.75" customHeight="1">
      <c r="A4" s="105" t="s">
        <v>128</v>
      </c>
      <c r="B4" s="90"/>
      <c r="C4" s="105" t="s">
        <v>132</v>
      </c>
      <c r="D4" s="91"/>
      <c r="E4" s="105" t="s">
        <v>133</v>
      </c>
      <c r="F4" s="117"/>
    </row>
    <row r="5" spans="1:15">
      <c r="A5" s="105" t="s">
        <v>129</v>
      </c>
      <c r="B5" s="205"/>
      <c r="C5" s="205"/>
      <c r="D5" s="105" t="s">
        <v>134</v>
      </c>
      <c r="E5" s="205"/>
      <c r="F5" s="205"/>
    </row>
    <row r="6" spans="1:15">
      <c r="A6" s="206" t="s">
        <v>130</v>
      </c>
      <c r="B6" s="205"/>
      <c r="C6" s="205"/>
      <c r="D6" s="205"/>
      <c r="E6" s="105" t="s">
        <v>112</v>
      </c>
      <c r="F6" s="91"/>
    </row>
    <row r="7" spans="1:15">
      <c r="A7" s="206"/>
      <c r="B7" s="205"/>
      <c r="C7" s="205"/>
      <c r="D7" s="205"/>
      <c r="E7" s="105" t="s">
        <v>112</v>
      </c>
      <c r="F7" s="91"/>
    </row>
    <row r="8" spans="1:15">
      <c r="A8" s="107" t="s">
        <v>131</v>
      </c>
      <c r="B8" s="202"/>
      <c r="C8" s="203"/>
      <c r="D8" s="107" t="s">
        <v>135</v>
      </c>
      <c r="E8" s="202"/>
      <c r="F8" s="203"/>
    </row>
    <row r="11" spans="1:15">
      <c r="G11" s="207" t="s">
        <v>113</v>
      </c>
      <c r="H11" s="207"/>
      <c r="I11" s="207"/>
      <c r="J11" s="207"/>
      <c r="K11" s="207"/>
      <c r="L11" s="207"/>
      <c r="M11" s="207"/>
      <c r="N11" s="207"/>
      <c r="O11" s="207"/>
    </row>
    <row r="12" spans="1:15">
      <c r="G12" s="108" t="s">
        <v>114</v>
      </c>
      <c r="H12" s="117"/>
      <c r="I12" s="208" t="s">
        <v>125</v>
      </c>
      <c r="J12" s="208"/>
      <c r="K12" s="208"/>
      <c r="L12" s="208"/>
      <c r="M12" s="208"/>
      <c r="N12" s="209"/>
      <c r="O12" s="210"/>
    </row>
    <row r="13" spans="1:15">
      <c r="G13" s="109" t="s">
        <v>115</v>
      </c>
      <c r="H13" s="211"/>
      <c r="I13" s="211"/>
      <c r="J13" s="110" t="s">
        <v>117</v>
      </c>
      <c r="K13" s="110" t="s">
        <v>118</v>
      </c>
      <c r="L13" s="211"/>
      <c r="M13" s="211"/>
      <c r="N13" s="110" t="s">
        <v>117</v>
      </c>
      <c r="O13" s="110" t="s">
        <v>118</v>
      </c>
    </row>
    <row r="14" spans="1:15">
      <c r="G14" s="109" t="s">
        <v>120</v>
      </c>
      <c r="H14" s="110" t="s">
        <v>116</v>
      </c>
      <c r="I14" s="111">
        <v>0.25</v>
      </c>
      <c r="J14" s="90" t="s">
        <v>121</v>
      </c>
      <c r="K14" s="110"/>
      <c r="L14" s="110" t="s">
        <v>119</v>
      </c>
      <c r="M14" s="111">
        <v>0.58333333333333337</v>
      </c>
      <c r="N14" s="110"/>
      <c r="O14" s="90" t="s">
        <v>121</v>
      </c>
    </row>
    <row r="15" spans="1:15">
      <c r="G15" s="109" t="s">
        <v>122</v>
      </c>
      <c r="H15" s="110" t="s">
        <v>116</v>
      </c>
      <c r="I15" s="111"/>
      <c r="J15" s="110"/>
      <c r="K15" s="90"/>
      <c r="L15" s="110"/>
      <c r="M15" s="111"/>
      <c r="N15" s="110"/>
      <c r="O15" s="90"/>
    </row>
    <row r="16" spans="1:15">
      <c r="G16" s="109" t="s">
        <v>123</v>
      </c>
      <c r="H16" s="110" t="s">
        <v>116</v>
      </c>
      <c r="I16" s="111"/>
      <c r="J16" s="110"/>
      <c r="K16" s="90"/>
      <c r="L16" s="110"/>
      <c r="M16" s="111"/>
      <c r="N16" s="90"/>
      <c r="O16" s="123"/>
    </row>
    <row r="17" spans="7:15">
      <c r="G17" s="109" t="s">
        <v>124</v>
      </c>
      <c r="H17" s="110" t="s">
        <v>116</v>
      </c>
      <c r="I17" s="111"/>
      <c r="J17" s="90"/>
      <c r="K17" s="123"/>
      <c r="L17" s="110"/>
      <c r="M17" s="111"/>
      <c r="N17" s="110"/>
      <c r="O17" s="90"/>
    </row>
  </sheetData>
  <mergeCells count="15">
    <mergeCell ref="G11:O11"/>
    <mergeCell ref="I12:M12"/>
    <mergeCell ref="N12:O12"/>
    <mergeCell ref="H13:I13"/>
    <mergeCell ref="L13:M13"/>
    <mergeCell ref="B8:C8"/>
    <mergeCell ref="E8:F8"/>
    <mergeCell ref="A1:F1"/>
    <mergeCell ref="B2:D2"/>
    <mergeCell ref="D3:F3"/>
    <mergeCell ref="B5:C5"/>
    <mergeCell ref="E5:F5"/>
    <mergeCell ref="A6:A7"/>
    <mergeCell ref="B6:D6"/>
    <mergeCell ref="B7:D7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59"/>
  <sheetViews>
    <sheetView topLeftCell="A30" zoomScale="69" zoomScaleNormal="69" workbookViewId="0">
      <selection activeCell="G10" sqref="G10"/>
    </sheetView>
  </sheetViews>
  <sheetFormatPr baseColWidth="10" defaultColWidth="11.42578125" defaultRowHeight="15.75"/>
  <cols>
    <col min="1" max="1" width="20.42578125" style="159" customWidth="1"/>
    <col min="2" max="2" width="28.85546875" style="159" customWidth="1"/>
    <col min="3" max="3" width="14.42578125" style="159" customWidth="1"/>
    <col min="4" max="4" width="189" style="159" customWidth="1"/>
    <col min="5" max="16384" width="11.42578125" style="160"/>
  </cols>
  <sheetData>
    <row r="1" spans="1:4" s="158" customFormat="1">
      <c r="A1" s="157"/>
      <c r="B1" s="157"/>
      <c r="C1" s="157"/>
      <c r="D1" s="157"/>
    </row>
    <row r="2" spans="1:4" s="158" customFormat="1">
      <c r="A2" s="157"/>
      <c r="B2" s="157"/>
      <c r="C2" s="157"/>
      <c r="D2" s="157"/>
    </row>
    <row r="3" spans="1:4" s="158" customFormat="1" ht="16.5" thickBot="1">
      <c r="A3" s="157"/>
      <c r="B3" s="157"/>
      <c r="C3" s="157"/>
      <c r="D3" s="157"/>
    </row>
    <row r="4" spans="1:4" s="158" customFormat="1">
      <c r="A4" s="221" t="s">
        <v>281</v>
      </c>
      <c r="B4" s="222"/>
      <c r="C4" s="222"/>
      <c r="D4" s="223"/>
    </row>
    <row r="5" spans="1:4" s="158" customFormat="1">
      <c r="A5" s="224"/>
      <c r="B5" s="225"/>
      <c r="C5" s="225"/>
      <c r="D5" s="226"/>
    </row>
    <row r="6" spans="1:4" s="158" customFormat="1">
      <c r="A6" s="224"/>
      <c r="B6" s="225"/>
      <c r="C6" s="225"/>
      <c r="D6" s="226"/>
    </row>
    <row r="7" spans="1:4" s="158" customFormat="1" ht="16.5" thickBot="1">
      <c r="A7" s="227"/>
      <c r="B7" s="228"/>
      <c r="C7" s="228"/>
      <c r="D7" s="229"/>
    </row>
    <row r="8" spans="1:4" s="158" customFormat="1">
      <c r="A8" s="212"/>
      <c r="B8" s="213"/>
      <c r="C8" s="213"/>
      <c r="D8" s="214"/>
    </row>
    <row r="9" spans="1:4" s="158" customFormat="1">
      <c r="A9" s="215"/>
      <c r="B9" s="216"/>
      <c r="C9" s="216"/>
      <c r="D9" s="217"/>
    </row>
    <row r="10" spans="1:4" s="158" customFormat="1">
      <c r="A10" s="215"/>
      <c r="B10" s="216"/>
      <c r="C10" s="216"/>
      <c r="D10" s="217"/>
    </row>
    <row r="11" spans="1:4" s="158" customFormat="1">
      <c r="A11" s="215"/>
      <c r="B11" s="216"/>
      <c r="C11" s="216"/>
      <c r="D11" s="217"/>
    </row>
    <row r="12" spans="1:4" s="158" customFormat="1">
      <c r="A12" s="215"/>
      <c r="B12" s="216"/>
      <c r="C12" s="216"/>
      <c r="D12" s="217"/>
    </row>
    <row r="13" spans="1:4" s="158" customFormat="1">
      <c r="A13" s="215"/>
      <c r="B13" s="216"/>
      <c r="C13" s="216"/>
      <c r="D13" s="217"/>
    </row>
    <row r="14" spans="1:4" s="158" customFormat="1">
      <c r="A14" s="215"/>
      <c r="B14" s="216"/>
      <c r="C14" s="216"/>
      <c r="D14" s="217"/>
    </row>
    <row r="15" spans="1:4" s="158" customFormat="1">
      <c r="A15" s="215"/>
      <c r="B15" s="216"/>
      <c r="C15" s="216"/>
      <c r="D15" s="217"/>
    </row>
    <row r="16" spans="1:4" s="158" customFormat="1">
      <c r="A16" s="215"/>
      <c r="B16" s="216"/>
      <c r="C16" s="216"/>
      <c r="D16" s="217"/>
    </row>
    <row r="17" spans="1:4" s="158" customFormat="1">
      <c r="A17" s="215"/>
      <c r="B17" s="216"/>
      <c r="C17" s="216"/>
      <c r="D17" s="217"/>
    </row>
    <row r="18" spans="1:4" s="158" customFormat="1">
      <c r="A18" s="215"/>
      <c r="B18" s="216"/>
      <c r="C18" s="216"/>
      <c r="D18" s="217"/>
    </row>
    <row r="19" spans="1:4" s="158" customFormat="1">
      <c r="A19" s="215"/>
      <c r="B19" s="216"/>
      <c r="C19" s="216"/>
      <c r="D19" s="217"/>
    </row>
    <row r="20" spans="1:4" s="158" customFormat="1">
      <c r="A20" s="215"/>
      <c r="B20" s="216"/>
      <c r="C20" s="216"/>
      <c r="D20" s="217"/>
    </row>
    <row r="21" spans="1:4" s="158" customFormat="1">
      <c r="A21" s="215"/>
      <c r="B21" s="216"/>
      <c r="C21" s="216"/>
      <c r="D21" s="217"/>
    </row>
    <row r="22" spans="1:4" s="158" customFormat="1">
      <c r="A22" s="215"/>
      <c r="B22" s="216"/>
      <c r="C22" s="216"/>
      <c r="D22" s="217"/>
    </row>
    <row r="23" spans="1:4" s="158" customFormat="1">
      <c r="A23" s="215"/>
      <c r="B23" s="216"/>
      <c r="C23" s="216"/>
      <c r="D23" s="217"/>
    </row>
    <row r="24" spans="1:4" s="158" customFormat="1">
      <c r="A24" s="215"/>
      <c r="B24" s="216"/>
      <c r="C24" s="216"/>
      <c r="D24" s="217"/>
    </row>
    <row r="25" spans="1:4" s="158" customFormat="1">
      <c r="A25" s="215"/>
      <c r="B25" s="216"/>
      <c r="C25" s="216"/>
      <c r="D25" s="217"/>
    </row>
    <row r="26" spans="1:4" s="158" customFormat="1">
      <c r="A26" s="215"/>
      <c r="B26" s="216"/>
      <c r="C26" s="216"/>
      <c r="D26" s="217"/>
    </row>
    <row r="27" spans="1:4" s="158" customFormat="1">
      <c r="A27" s="215"/>
      <c r="B27" s="216"/>
      <c r="C27" s="216"/>
      <c r="D27" s="217"/>
    </row>
    <row r="28" spans="1:4" s="158" customFormat="1">
      <c r="A28" s="215"/>
      <c r="B28" s="216"/>
      <c r="C28" s="216"/>
      <c r="D28" s="217"/>
    </row>
    <row r="29" spans="1:4" s="158" customFormat="1">
      <c r="A29" s="215"/>
      <c r="B29" s="216"/>
      <c r="C29" s="216"/>
      <c r="D29" s="217"/>
    </row>
    <row r="30" spans="1:4" s="158" customFormat="1">
      <c r="A30" s="215"/>
      <c r="B30" s="216"/>
      <c r="C30" s="216"/>
      <c r="D30" s="217"/>
    </row>
    <row r="31" spans="1:4" s="158" customFormat="1">
      <c r="A31" s="215"/>
      <c r="B31" s="216"/>
      <c r="C31" s="216"/>
      <c r="D31" s="217"/>
    </row>
    <row r="32" spans="1:4" s="158" customFormat="1">
      <c r="A32" s="215"/>
      <c r="B32" s="216"/>
      <c r="C32" s="216"/>
      <c r="D32" s="217"/>
    </row>
    <row r="33" spans="1:4" s="158" customFormat="1">
      <c r="A33" s="215"/>
      <c r="B33" s="216"/>
      <c r="C33" s="216"/>
      <c r="D33" s="217"/>
    </row>
    <row r="34" spans="1:4" s="158" customFormat="1">
      <c r="A34" s="215"/>
      <c r="B34" s="216"/>
      <c r="C34" s="216"/>
      <c r="D34" s="217"/>
    </row>
    <row r="35" spans="1:4" s="158" customFormat="1">
      <c r="A35" s="215"/>
      <c r="B35" s="216"/>
      <c r="C35" s="216"/>
      <c r="D35" s="217"/>
    </row>
    <row r="36" spans="1:4" s="158" customFormat="1">
      <c r="A36" s="215"/>
      <c r="B36" s="216"/>
      <c r="C36" s="216"/>
      <c r="D36" s="217"/>
    </row>
    <row r="37" spans="1:4" s="158" customFormat="1">
      <c r="A37" s="215"/>
      <c r="B37" s="216"/>
      <c r="C37" s="216"/>
      <c r="D37" s="217"/>
    </row>
    <row r="38" spans="1:4" s="158" customFormat="1">
      <c r="A38" s="215"/>
      <c r="B38" s="216"/>
      <c r="C38" s="216"/>
      <c r="D38" s="217"/>
    </row>
    <row r="39" spans="1:4" s="158" customFormat="1">
      <c r="A39" s="215"/>
      <c r="B39" s="216"/>
      <c r="C39" s="216"/>
      <c r="D39" s="217"/>
    </row>
    <row r="40" spans="1:4" s="158" customFormat="1">
      <c r="A40" s="215"/>
      <c r="B40" s="216"/>
      <c r="C40" s="216"/>
      <c r="D40" s="217"/>
    </row>
    <row r="41" spans="1:4" s="158" customFormat="1">
      <c r="A41" s="215"/>
      <c r="B41" s="216"/>
      <c r="C41" s="216"/>
      <c r="D41" s="217"/>
    </row>
    <row r="42" spans="1:4" s="158" customFormat="1">
      <c r="A42" s="215"/>
      <c r="B42" s="216"/>
      <c r="C42" s="216"/>
      <c r="D42" s="217"/>
    </row>
    <row r="43" spans="1:4" s="158" customFormat="1">
      <c r="A43" s="215"/>
      <c r="B43" s="216"/>
      <c r="C43" s="216"/>
      <c r="D43" s="217"/>
    </row>
    <row r="44" spans="1:4" s="158" customFormat="1">
      <c r="A44" s="215"/>
      <c r="B44" s="216"/>
      <c r="C44" s="216"/>
      <c r="D44" s="217"/>
    </row>
    <row r="45" spans="1:4" s="158" customFormat="1">
      <c r="A45" s="215"/>
      <c r="B45" s="216"/>
      <c r="C45" s="216"/>
      <c r="D45" s="217"/>
    </row>
    <row r="46" spans="1:4" s="158" customFormat="1">
      <c r="A46" s="215"/>
      <c r="B46" s="216"/>
      <c r="C46" s="216"/>
      <c r="D46" s="217"/>
    </row>
    <row r="47" spans="1:4" s="158" customFormat="1">
      <c r="A47" s="215"/>
      <c r="B47" s="216"/>
      <c r="C47" s="216"/>
      <c r="D47" s="217"/>
    </row>
    <row r="48" spans="1:4" s="158" customFormat="1">
      <c r="A48" s="215"/>
      <c r="B48" s="216"/>
      <c r="C48" s="216"/>
      <c r="D48" s="217"/>
    </row>
    <row r="49" spans="1:4" s="158" customFormat="1">
      <c r="A49" s="215"/>
      <c r="B49" s="216"/>
      <c r="C49" s="216"/>
      <c r="D49" s="217"/>
    </row>
    <row r="50" spans="1:4" s="158" customFormat="1">
      <c r="A50" s="215"/>
      <c r="B50" s="216"/>
      <c r="C50" s="216"/>
      <c r="D50" s="217"/>
    </row>
    <row r="51" spans="1:4" s="158" customFormat="1">
      <c r="A51" s="215"/>
      <c r="B51" s="216"/>
      <c r="C51" s="216"/>
      <c r="D51" s="217"/>
    </row>
    <row r="52" spans="1:4" s="158" customFormat="1">
      <c r="A52" s="215"/>
      <c r="B52" s="216"/>
      <c r="C52" s="216"/>
      <c r="D52" s="217"/>
    </row>
    <row r="53" spans="1:4" s="158" customFormat="1">
      <c r="A53" s="215"/>
      <c r="B53" s="216"/>
      <c r="C53" s="216"/>
      <c r="D53" s="217"/>
    </row>
    <row r="54" spans="1:4" s="158" customFormat="1" ht="16.5" thickBot="1">
      <c r="A54" s="218"/>
      <c r="B54" s="219"/>
      <c r="C54" s="219"/>
      <c r="D54" s="220"/>
    </row>
    <row r="55" spans="1:4" s="158" customFormat="1">
      <c r="A55" s="157"/>
      <c r="B55" s="157"/>
      <c r="C55" s="157"/>
      <c r="D55" s="157"/>
    </row>
    <row r="56" spans="1:4" s="158" customFormat="1">
      <c r="A56" s="157"/>
      <c r="B56" s="157"/>
      <c r="C56" s="157"/>
      <c r="D56" s="157"/>
    </row>
    <row r="57" spans="1:4" s="158" customFormat="1">
      <c r="A57" s="157"/>
      <c r="B57" s="157"/>
      <c r="C57" s="157"/>
      <c r="D57" s="157"/>
    </row>
    <row r="58" spans="1:4" s="158" customFormat="1">
      <c r="A58" s="157"/>
      <c r="B58" s="157"/>
      <c r="C58" s="157"/>
      <c r="D58" s="157"/>
    </row>
    <row r="59" spans="1:4" s="158" customFormat="1">
      <c r="A59" s="157"/>
      <c r="B59" s="157"/>
      <c r="C59" s="157"/>
      <c r="D59" s="157"/>
    </row>
  </sheetData>
  <mergeCells count="2">
    <mergeCell ref="A8:D54"/>
    <mergeCell ref="A4:D7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N168"/>
  <sheetViews>
    <sheetView topLeftCell="A25" zoomScale="80" zoomScaleNormal="80" workbookViewId="0">
      <selection activeCell="F34" sqref="F34"/>
    </sheetView>
  </sheetViews>
  <sheetFormatPr baseColWidth="10" defaultRowHeight="15"/>
  <cols>
    <col min="1" max="1" width="4.140625" customWidth="1"/>
    <col min="2" max="4" width="15.85546875" customWidth="1"/>
    <col min="5" max="5" width="19.140625" customWidth="1"/>
    <col min="6" max="6" width="13" customWidth="1"/>
    <col min="7" max="7" width="21" customWidth="1"/>
    <col min="8" max="8" width="16.42578125" customWidth="1"/>
    <col min="9" max="9" width="20" customWidth="1"/>
    <col min="10" max="10" width="28.28515625" customWidth="1"/>
    <col min="11" max="11" width="19.7109375" customWidth="1"/>
    <col min="12" max="12" width="16.85546875" customWidth="1"/>
    <col min="13" max="13" width="14.42578125" customWidth="1"/>
    <col min="14" max="14" width="15" customWidth="1"/>
  </cols>
  <sheetData>
    <row r="2" spans="2:11" ht="15" customHeight="1">
      <c r="B2" s="259" t="s">
        <v>97</v>
      </c>
      <c r="C2" s="259"/>
      <c r="D2" s="259"/>
      <c r="E2" s="259"/>
      <c r="F2" s="259"/>
      <c r="G2" s="259"/>
      <c r="H2" s="259"/>
      <c r="I2" s="259"/>
      <c r="J2" s="27"/>
      <c r="K2" s="27"/>
    </row>
    <row r="3" spans="2:11" s="53" customFormat="1">
      <c r="B3" s="22" t="s">
        <v>5</v>
      </c>
      <c r="C3" s="144" t="s">
        <v>157</v>
      </c>
      <c r="D3" s="144" t="s">
        <v>158</v>
      </c>
      <c r="E3" s="60" t="s">
        <v>26</v>
      </c>
      <c r="F3" s="50" t="s">
        <v>85</v>
      </c>
      <c r="G3" s="22" t="s">
        <v>84</v>
      </c>
      <c r="H3" s="253" t="s">
        <v>31</v>
      </c>
      <c r="I3" s="253"/>
      <c r="J3" s="59"/>
      <c r="K3" s="59"/>
    </row>
    <row r="4" spans="2:11">
      <c r="B4" s="143" t="s">
        <v>145</v>
      </c>
      <c r="C4" s="142">
        <v>28800</v>
      </c>
      <c r="D4" s="142">
        <v>9120</v>
      </c>
      <c r="E4" s="127">
        <f>+C4+D4</f>
        <v>37920</v>
      </c>
      <c r="F4" s="136">
        <v>543.5</v>
      </c>
      <c r="G4" s="126">
        <f>+E4*F4</f>
        <v>20609520</v>
      </c>
      <c r="H4" s="64" t="s">
        <v>87</v>
      </c>
      <c r="I4" s="65" t="s">
        <v>88</v>
      </c>
      <c r="J4" s="18"/>
      <c r="K4" s="26"/>
    </row>
    <row r="5" spans="2:11">
      <c r="B5" s="143" t="s">
        <v>146</v>
      </c>
      <c r="C5" s="142">
        <v>27200</v>
      </c>
      <c r="D5" s="142">
        <v>7220</v>
      </c>
      <c r="E5" s="127">
        <f t="shared" ref="E5:E15" si="0">+C5+D5</f>
        <v>34420</v>
      </c>
      <c r="F5" s="136">
        <v>543.5</v>
      </c>
      <c r="G5" s="126">
        <f t="shared" ref="G5:G27" si="1">+E5*F5</f>
        <v>18707270</v>
      </c>
      <c r="H5" s="254"/>
      <c r="I5" s="255"/>
      <c r="J5" s="18"/>
      <c r="K5" s="26"/>
    </row>
    <row r="6" spans="2:11">
      <c r="B6" s="143" t="s">
        <v>147</v>
      </c>
      <c r="C6" s="142">
        <v>34000</v>
      </c>
      <c r="D6" s="142">
        <v>11020</v>
      </c>
      <c r="E6" s="127">
        <f t="shared" si="0"/>
        <v>45020</v>
      </c>
      <c r="F6" s="136">
        <v>543.5</v>
      </c>
      <c r="G6" s="126">
        <f t="shared" si="1"/>
        <v>24468370</v>
      </c>
      <c r="H6" s="254"/>
      <c r="I6" s="255"/>
      <c r="J6" s="18"/>
      <c r="K6" s="26"/>
    </row>
    <row r="7" spans="2:11">
      <c r="B7" s="143" t="s">
        <v>148</v>
      </c>
      <c r="C7" s="142">
        <v>29600</v>
      </c>
      <c r="D7" s="142">
        <v>19380</v>
      </c>
      <c r="E7" s="127">
        <f t="shared" si="0"/>
        <v>48980</v>
      </c>
      <c r="F7" s="136">
        <v>543.5</v>
      </c>
      <c r="G7" s="126">
        <f t="shared" si="1"/>
        <v>26620630</v>
      </c>
      <c r="H7" s="254"/>
      <c r="I7" s="255"/>
      <c r="J7" s="18"/>
      <c r="K7" s="26"/>
    </row>
    <row r="8" spans="2:11">
      <c r="B8" s="143" t="s">
        <v>149</v>
      </c>
      <c r="C8" s="142">
        <v>23600</v>
      </c>
      <c r="D8" s="142">
        <v>16340</v>
      </c>
      <c r="E8" s="127">
        <f t="shared" si="0"/>
        <v>39940</v>
      </c>
      <c r="F8" s="136">
        <v>543.5</v>
      </c>
      <c r="G8" s="126">
        <f t="shared" si="1"/>
        <v>21707390</v>
      </c>
      <c r="H8" s="254"/>
      <c r="I8" s="255"/>
      <c r="J8" s="18"/>
      <c r="K8" s="26"/>
    </row>
    <row r="9" spans="2:11">
      <c r="B9" s="143" t="s">
        <v>150</v>
      </c>
      <c r="C9" s="142">
        <v>24800</v>
      </c>
      <c r="D9" s="142">
        <v>19760</v>
      </c>
      <c r="E9" s="127">
        <f t="shared" si="0"/>
        <v>44560</v>
      </c>
      <c r="F9" s="136">
        <v>543.5</v>
      </c>
      <c r="G9" s="126">
        <f t="shared" si="1"/>
        <v>24218360</v>
      </c>
      <c r="H9" s="254"/>
      <c r="I9" s="255"/>
      <c r="J9" s="18"/>
      <c r="K9" s="26"/>
    </row>
    <row r="10" spans="2:11">
      <c r="B10" s="143" t="s">
        <v>151</v>
      </c>
      <c r="C10" s="142">
        <v>24000</v>
      </c>
      <c r="D10" s="142">
        <v>17860</v>
      </c>
      <c r="E10" s="127">
        <f t="shared" si="0"/>
        <v>41860</v>
      </c>
      <c r="F10" s="136">
        <v>543.5</v>
      </c>
      <c r="G10" s="126">
        <f t="shared" si="1"/>
        <v>22750910</v>
      </c>
      <c r="H10" s="254"/>
      <c r="I10" s="255"/>
      <c r="J10" s="18"/>
      <c r="K10" s="26"/>
    </row>
    <row r="11" spans="2:11">
      <c r="B11" s="143" t="s">
        <v>152</v>
      </c>
      <c r="C11" s="142">
        <v>2560</v>
      </c>
      <c r="D11" s="142">
        <v>19000</v>
      </c>
      <c r="E11" s="127">
        <f t="shared" si="0"/>
        <v>21560</v>
      </c>
      <c r="F11" s="136">
        <v>543.5</v>
      </c>
      <c r="G11" s="126">
        <f t="shared" si="1"/>
        <v>11717860</v>
      </c>
      <c r="H11" s="254"/>
      <c r="I11" s="255"/>
      <c r="J11" s="18"/>
      <c r="K11" s="26"/>
    </row>
    <row r="12" spans="2:11">
      <c r="B12" s="143" t="s">
        <v>153</v>
      </c>
      <c r="C12" s="142">
        <v>26800</v>
      </c>
      <c r="D12" s="142">
        <v>19380</v>
      </c>
      <c r="E12" s="127">
        <f t="shared" si="0"/>
        <v>46180</v>
      </c>
      <c r="F12" s="136">
        <v>543.5</v>
      </c>
      <c r="G12" s="126">
        <f t="shared" si="1"/>
        <v>25098830</v>
      </c>
      <c r="H12" s="254"/>
      <c r="I12" s="255"/>
      <c r="J12" s="18"/>
      <c r="K12" s="26"/>
    </row>
    <row r="13" spans="2:11">
      <c r="B13" s="143" t="s">
        <v>154</v>
      </c>
      <c r="C13" s="142">
        <v>26000</v>
      </c>
      <c r="D13" s="142">
        <v>26980</v>
      </c>
      <c r="E13" s="127">
        <f t="shared" si="0"/>
        <v>52980</v>
      </c>
      <c r="F13" s="136">
        <v>543.5</v>
      </c>
      <c r="G13" s="126">
        <f t="shared" si="1"/>
        <v>28794630</v>
      </c>
      <c r="H13" s="254"/>
      <c r="I13" s="255"/>
      <c r="J13" s="18"/>
      <c r="K13" s="26"/>
    </row>
    <row r="14" spans="2:11">
      <c r="B14" s="143" t="s">
        <v>155</v>
      </c>
      <c r="C14" s="142">
        <v>25200</v>
      </c>
      <c r="D14" s="142">
        <v>20140</v>
      </c>
      <c r="E14" s="127">
        <f t="shared" si="0"/>
        <v>45340</v>
      </c>
      <c r="F14" s="136">
        <v>543.5</v>
      </c>
      <c r="G14" s="126">
        <f t="shared" si="1"/>
        <v>24642290</v>
      </c>
      <c r="H14" s="254"/>
      <c r="I14" s="255"/>
      <c r="J14" s="18"/>
      <c r="K14" s="26"/>
    </row>
    <row r="15" spans="2:11">
      <c r="B15" s="143" t="s">
        <v>156</v>
      </c>
      <c r="C15" s="142">
        <v>24984</v>
      </c>
      <c r="D15" s="142">
        <v>20184</v>
      </c>
      <c r="E15" s="127">
        <f t="shared" si="0"/>
        <v>45168</v>
      </c>
      <c r="F15" s="136">
        <v>543.5</v>
      </c>
      <c r="G15" s="126">
        <f t="shared" si="1"/>
        <v>24548808</v>
      </c>
      <c r="H15" s="254"/>
      <c r="I15" s="255"/>
      <c r="J15" s="18"/>
      <c r="K15" s="26"/>
    </row>
    <row r="16" spans="2:11">
      <c r="B16" s="143" t="s">
        <v>145</v>
      </c>
      <c r="C16" s="138">
        <v>27600</v>
      </c>
      <c r="D16" s="138">
        <v>17860</v>
      </c>
      <c r="E16" s="146">
        <f>+C16+D16</f>
        <v>45460</v>
      </c>
      <c r="F16" s="136">
        <v>543.5</v>
      </c>
      <c r="G16" s="126">
        <f t="shared" si="1"/>
        <v>24707510</v>
      </c>
      <c r="H16" s="254"/>
      <c r="I16" s="255"/>
      <c r="J16" s="18"/>
      <c r="K16" s="26"/>
    </row>
    <row r="17" spans="1:11">
      <c r="B17" s="143" t="s">
        <v>146</v>
      </c>
      <c r="C17" s="138">
        <v>29200</v>
      </c>
      <c r="D17" s="138">
        <v>17860</v>
      </c>
      <c r="E17" s="146">
        <f t="shared" ref="E17:E27" si="2">+C17+D17</f>
        <v>47060</v>
      </c>
      <c r="F17" s="136">
        <v>543.5</v>
      </c>
      <c r="G17" s="126">
        <f t="shared" si="1"/>
        <v>25577110</v>
      </c>
      <c r="H17" s="254"/>
      <c r="I17" s="255"/>
      <c r="J17" s="18"/>
      <c r="K17" s="26"/>
    </row>
    <row r="18" spans="1:11">
      <c r="B18" s="128" t="s">
        <v>147</v>
      </c>
      <c r="C18" s="138">
        <v>30000</v>
      </c>
      <c r="D18" s="138">
        <v>18620</v>
      </c>
      <c r="E18" s="146">
        <f t="shared" si="2"/>
        <v>48620</v>
      </c>
      <c r="F18" s="136">
        <v>543.5</v>
      </c>
      <c r="G18" s="126">
        <f t="shared" si="1"/>
        <v>26424970</v>
      </c>
      <c r="H18" s="254"/>
      <c r="I18" s="255"/>
      <c r="J18" s="18"/>
      <c r="K18" s="26"/>
    </row>
    <row r="19" spans="1:11">
      <c r="B19" s="128" t="s">
        <v>148</v>
      </c>
      <c r="C19" s="138">
        <v>36000</v>
      </c>
      <c r="D19" s="138">
        <v>19167</v>
      </c>
      <c r="E19" s="146">
        <f t="shared" si="2"/>
        <v>55167</v>
      </c>
      <c r="F19" s="136">
        <v>543.5</v>
      </c>
      <c r="G19" s="126">
        <f t="shared" si="1"/>
        <v>29983264.5</v>
      </c>
      <c r="H19" s="254"/>
      <c r="I19" s="255"/>
      <c r="J19" s="18"/>
      <c r="K19" s="26"/>
    </row>
    <row r="20" spans="1:11">
      <c r="B20" s="128" t="s">
        <v>149</v>
      </c>
      <c r="C20" s="138">
        <v>34800</v>
      </c>
      <c r="D20" s="138">
        <v>17100</v>
      </c>
      <c r="E20" s="146">
        <f t="shared" si="2"/>
        <v>51900</v>
      </c>
      <c r="F20" s="136">
        <v>543.5</v>
      </c>
      <c r="G20" s="126">
        <f t="shared" si="1"/>
        <v>28207650</v>
      </c>
      <c r="H20" s="254"/>
      <c r="I20" s="255"/>
      <c r="J20" s="18"/>
      <c r="K20" s="26"/>
    </row>
    <row r="21" spans="1:11">
      <c r="B21" s="128" t="s">
        <v>150</v>
      </c>
      <c r="C21" s="138">
        <v>36400</v>
      </c>
      <c r="D21" s="138">
        <v>17480</v>
      </c>
      <c r="E21" s="146">
        <f t="shared" si="2"/>
        <v>53880</v>
      </c>
      <c r="F21" s="136">
        <v>543.5</v>
      </c>
      <c r="G21" s="126">
        <f t="shared" si="1"/>
        <v>29283780</v>
      </c>
      <c r="H21" s="254"/>
      <c r="I21" s="255"/>
      <c r="J21" s="18"/>
      <c r="K21" s="26"/>
    </row>
    <row r="22" spans="1:11">
      <c r="B22" s="128" t="s">
        <v>151</v>
      </c>
      <c r="C22" s="138">
        <v>32400</v>
      </c>
      <c r="D22" s="138">
        <v>15960</v>
      </c>
      <c r="E22" s="146">
        <f t="shared" si="2"/>
        <v>48360</v>
      </c>
      <c r="F22" s="136">
        <v>543.5</v>
      </c>
      <c r="G22" s="126">
        <f t="shared" si="1"/>
        <v>26283660</v>
      </c>
      <c r="H22" s="254"/>
      <c r="I22" s="255"/>
      <c r="J22" s="18"/>
      <c r="K22" s="26"/>
    </row>
    <row r="23" spans="1:11">
      <c r="B23" s="128" t="s">
        <v>152</v>
      </c>
      <c r="C23" s="138">
        <v>33363</v>
      </c>
      <c r="D23" s="138">
        <v>15580</v>
      </c>
      <c r="E23" s="146">
        <f t="shared" si="2"/>
        <v>48943</v>
      </c>
      <c r="F23" s="136">
        <v>543.5</v>
      </c>
      <c r="G23" s="126">
        <f t="shared" si="1"/>
        <v>26600520.5</v>
      </c>
      <c r="H23" s="254"/>
      <c r="I23" s="255"/>
      <c r="J23" s="18"/>
      <c r="K23" s="26"/>
    </row>
    <row r="24" spans="1:11">
      <c r="B24" s="128" t="s">
        <v>153</v>
      </c>
      <c r="C24" s="138">
        <v>36699</v>
      </c>
      <c r="D24" s="138">
        <v>17860</v>
      </c>
      <c r="E24" s="146">
        <f t="shared" si="2"/>
        <v>54559</v>
      </c>
      <c r="F24" s="136">
        <v>543.5</v>
      </c>
      <c r="G24" s="126">
        <f t="shared" si="1"/>
        <v>29652816.5</v>
      </c>
      <c r="H24" s="254"/>
      <c r="I24" s="255"/>
      <c r="J24" s="18"/>
      <c r="K24" s="26"/>
    </row>
    <row r="25" spans="1:11">
      <c r="B25" s="128" t="s">
        <v>154</v>
      </c>
      <c r="C25" s="138">
        <v>96000</v>
      </c>
      <c r="D25" s="138">
        <v>15960</v>
      </c>
      <c r="E25" s="146">
        <f t="shared" si="2"/>
        <v>111960</v>
      </c>
      <c r="F25" s="136">
        <v>543.5</v>
      </c>
      <c r="G25" s="126">
        <f t="shared" si="1"/>
        <v>60850260</v>
      </c>
      <c r="H25" s="254"/>
      <c r="I25" s="255"/>
      <c r="J25" s="18"/>
      <c r="K25" s="26"/>
    </row>
    <row r="26" spans="1:11">
      <c r="B26" s="128" t="s">
        <v>155</v>
      </c>
      <c r="C26" s="138">
        <v>32000</v>
      </c>
      <c r="D26" s="138">
        <v>15960</v>
      </c>
      <c r="E26" s="146">
        <f t="shared" si="2"/>
        <v>47960</v>
      </c>
      <c r="F26" s="136">
        <v>543.5</v>
      </c>
      <c r="G26" s="126">
        <f t="shared" si="1"/>
        <v>26066260</v>
      </c>
      <c r="H26" s="254"/>
      <c r="I26" s="255"/>
      <c r="J26" s="18"/>
      <c r="K26" s="26"/>
    </row>
    <row r="27" spans="1:11">
      <c r="B27" s="128" t="s">
        <v>156</v>
      </c>
      <c r="C27" s="138">
        <v>32000</v>
      </c>
      <c r="D27" s="138">
        <v>15960</v>
      </c>
      <c r="E27" s="146">
        <f t="shared" si="2"/>
        <v>47960</v>
      </c>
      <c r="F27" s="136">
        <v>543.5</v>
      </c>
      <c r="G27" s="126">
        <f t="shared" si="1"/>
        <v>26066260</v>
      </c>
      <c r="H27" s="254"/>
      <c r="I27" s="255"/>
      <c r="J27" s="18"/>
      <c r="K27" s="26"/>
    </row>
    <row r="28" spans="1:11">
      <c r="A28" s="26"/>
      <c r="B28" s="26"/>
      <c r="C28" s="120"/>
      <c r="D28" s="26"/>
      <c r="E28" s="26"/>
      <c r="F28" s="26"/>
      <c r="G28" s="26"/>
      <c r="H28" s="19"/>
      <c r="I28" s="26"/>
      <c r="J28" s="18"/>
      <c r="K28" s="26"/>
    </row>
    <row r="29" spans="1:11">
      <c r="B29" s="51" t="s">
        <v>9</v>
      </c>
      <c r="C29" s="48">
        <f t="shared" ref="C29:D29" si="3">+AVERAGE(C4:C27)</f>
        <v>31416.916666666668</v>
      </c>
      <c r="D29" s="48">
        <f t="shared" si="3"/>
        <v>17156.291666666668</v>
      </c>
      <c r="E29" s="48">
        <f>+AVERAGE(E4:E27)</f>
        <v>48573.208333333336</v>
      </c>
      <c r="F29" s="48"/>
      <c r="G29" s="55">
        <f>+AVERAGE(G4:G27)</f>
        <v>26399538.729166668</v>
      </c>
    </row>
    <row r="30" spans="1:11">
      <c r="B30" s="51" t="s">
        <v>23</v>
      </c>
      <c r="C30" s="48">
        <f t="shared" ref="C30:D30" si="4">+MAX(C4:C27)</f>
        <v>96000</v>
      </c>
      <c r="D30" s="48">
        <f t="shared" si="4"/>
        <v>26980</v>
      </c>
      <c r="E30" s="48">
        <f>+MAX(E4:E27)</f>
        <v>111960</v>
      </c>
      <c r="F30" s="48"/>
      <c r="G30" s="55">
        <f>+MAX(G4:G27)</f>
        <v>60850260</v>
      </c>
    </row>
    <row r="31" spans="1:11">
      <c r="B31" s="51" t="s">
        <v>24</v>
      </c>
      <c r="C31" s="48">
        <f t="shared" ref="C31:D31" si="5">+MIN(C4:C27)</f>
        <v>2560</v>
      </c>
      <c r="D31" s="48">
        <f t="shared" si="5"/>
        <v>7220</v>
      </c>
      <c r="E31" s="48">
        <f>+MIN(E4:E27)</f>
        <v>21560</v>
      </c>
      <c r="F31" s="48"/>
      <c r="G31" s="55">
        <f>+MIN(G4:G27)</f>
        <v>11717860</v>
      </c>
    </row>
    <row r="32" spans="1:11">
      <c r="B32" s="51" t="s">
        <v>83</v>
      </c>
      <c r="C32" s="149">
        <f t="shared" ref="C32:D32" si="6">+SUM(C4:C27)</f>
        <v>754006</v>
      </c>
      <c r="D32" s="149">
        <f t="shared" si="6"/>
        <v>411751</v>
      </c>
      <c r="E32" s="149">
        <f>+SUM(E4:E27)</f>
        <v>1165757</v>
      </c>
      <c r="F32" s="48"/>
      <c r="G32" s="55">
        <f>SUM(G4:G15)</f>
        <v>273884868</v>
      </c>
    </row>
    <row r="33" spans="2:12">
      <c r="B33" s="56"/>
      <c r="C33" s="56"/>
      <c r="D33" s="56"/>
      <c r="E33" s="57"/>
      <c r="F33" s="57"/>
      <c r="G33" s="58"/>
    </row>
    <row r="34" spans="2:12">
      <c r="B34" s="56"/>
      <c r="C34" s="56"/>
      <c r="D34" s="56"/>
      <c r="E34" s="57"/>
      <c r="F34" s="57"/>
      <c r="G34" s="58"/>
    </row>
    <row r="35" spans="2:12">
      <c r="B35" s="18"/>
      <c r="C35" s="18"/>
      <c r="D35" s="18"/>
    </row>
    <row r="36" spans="2:12">
      <c r="B36" s="250" t="s">
        <v>137</v>
      </c>
      <c r="C36" s="251"/>
      <c r="D36" s="251"/>
      <c r="E36" s="251"/>
      <c r="F36" s="251"/>
      <c r="G36" s="251"/>
      <c r="H36" s="252"/>
      <c r="K36" s="25"/>
      <c r="L36" s="25"/>
    </row>
    <row r="37" spans="2:12">
      <c r="B37" s="23" t="s">
        <v>29</v>
      </c>
      <c r="C37" s="78" t="s">
        <v>138</v>
      </c>
      <c r="D37" s="23" t="s">
        <v>86</v>
      </c>
      <c r="E37" s="22" t="s">
        <v>84</v>
      </c>
      <c r="F37" s="23" t="s">
        <v>26</v>
      </c>
      <c r="G37" s="23" t="s">
        <v>31</v>
      </c>
      <c r="H37" s="23"/>
    </row>
    <row r="38" spans="2:12">
      <c r="B38" s="139" t="s">
        <v>145</v>
      </c>
      <c r="C38" s="140">
        <v>1094303</v>
      </c>
      <c r="D38" s="139">
        <v>1311.37</v>
      </c>
      <c r="E38" s="126">
        <f t="shared" ref="E38:E61" si="7">+C38*D38</f>
        <v>1435036125.1099999</v>
      </c>
      <c r="F38" s="24">
        <f t="shared" ref="F38:F50" si="8">+C38*$G$42*$G$47</f>
        <v>10923332.546</v>
      </c>
      <c r="G38" s="244" t="s">
        <v>139</v>
      </c>
      <c r="H38" s="262"/>
    </row>
    <row r="39" spans="2:12">
      <c r="B39" s="128" t="s">
        <v>146</v>
      </c>
      <c r="C39" s="138">
        <v>1062498</v>
      </c>
      <c r="D39" s="139">
        <v>1311.37</v>
      </c>
      <c r="E39" s="126">
        <f t="shared" si="7"/>
        <v>1393328002.26</v>
      </c>
      <c r="F39" s="24">
        <f t="shared" si="8"/>
        <v>10605855.036</v>
      </c>
      <c r="G39" s="260" t="s">
        <v>141</v>
      </c>
      <c r="H39" s="261"/>
    </row>
    <row r="40" spans="2:12">
      <c r="B40" s="139" t="s">
        <v>147</v>
      </c>
      <c r="C40" s="142">
        <v>1146662.3999999999</v>
      </c>
      <c r="D40" s="139">
        <v>1311.37</v>
      </c>
      <c r="E40" s="126">
        <f t="shared" si="7"/>
        <v>1503698671.4879997</v>
      </c>
      <c r="F40" s="24">
        <f t="shared" si="8"/>
        <v>11445984.0768</v>
      </c>
      <c r="G40" s="67"/>
      <c r="H40" s="68"/>
    </row>
    <row r="41" spans="2:12">
      <c r="B41" s="128" t="s">
        <v>148</v>
      </c>
      <c r="C41" s="142">
        <v>954864.2</v>
      </c>
      <c r="D41" s="139">
        <v>1311.37</v>
      </c>
      <c r="E41" s="126">
        <f t="shared" si="7"/>
        <v>1252180265.9539998</v>
      </c>
      <c r="F41" s="24">
        <f t="shared" si="8"/>
        <v>9531454.4443999995</v>
      </c>
      <c r="G41" s="244" t="s">
        <v>32</v>
      </c>
      <c r="H41" s="245"/>
    </row>
    <row r="42" spans="2:12">
      <c r="B42" s="139" t="s">
        <v>149</v>
      </c>
      <c r="C42" s="148">
        <v>710740</v>
      </c>
      <c r="D42" s="139">
        <v>1311.37</v>
      </c>
      <c r="E42" s="126">
        <f t="shared" si="7"/>
        <v>932043113.79999995</v>
      </c>
      <c r="F42" s="24">
        <f t="shared" si="8"/>
        <v>7094606.6800000006</v>
      </c>
      <c r="G42" s="112">
        <v>35.65</v>
      </c>
      <c r="H42" s="113" t="s">
        <v>140</v>
      </c>
    </row>
    <row r="43" spans="2:12">
      <c r="B43" s="128" t="s">
        <v>150</v>
      </c>
      <c r="C43" s="142">
        <v>841975.4</v>
      </c>
      <c r="D43" s="139">
        <v>1311.37</v>
      </c>
      <c r="E43" s="126">
        <f t="shared" si="7"/>
        <v>1104141280.2979999</v>
      </c>
      <c r="F43" s="24">
        <f t="shared" si="8"/>
        <v>8404598.4428000003</v>
      </c>
      <c r="G43" s="246" t="s">
        <v>33</v>
      </c>
      <c r="H43" s="247"/>
    </row>
    <row r="44" spans="2:12" ht="15" customHeight="1">
      <c r="B44" s="139" t="s">
        <v>151</v>
      </c>
      <c r="C44" s="142">
        <v>915140.72</v>
      </c>
      <c r="D44" s="139">
        <v>1311.37</v>
      </c>
      <c r="E44" s="126">
        <f t="shared" si="7"/>
        <v>1200088085.9863999</v>
      </c>
      <c r="F44" s="24">
        <f t="shared" si="8"/>
        <v>9134934.6670399997</v>
      </c>
      <c r="G44" s="241" t="s">
        <v>34</v>
      </c>
      <c r="H44" s="242"/>
    </row>
    <row r="45" spans="2:12">
      <c r="B45" s="128" t="s">
        <v>152</v>
      </c>
      <c r="C45" s="142">
        <v>964127.14</v>
      </c>
      <c r="D45" s="139">
        <v>1311.37</v>
      </c>
      <c r="E45" s="126">
        <f t="shared" si="7"/>
        <v>1264327407.5818</v>
      </c>
      <c r="F45" s="24">
        <f t="shared" si="8"/>
        <v>9623917.1114800014</v>
      </c>
      <c r="G45" s="248"/>
      <c r="H45" s="249"/>
    </row>
    <row r="46" spans="2:12">
      <c r="B46" s="139" t="s">
        <v>153</v>
      </c>
      <c r="C46" s="142">
        <v>1005434.93</v>
      </c>
      <c r="D46" s="139">
        <v>1311.37</v>
      </c>
      <c r="E46" s="126">
        <f t="shared" si="7"/>
        <v>1318497204.1540999</v>
      </c>
      <c r="F46" s="24">
        <f t="shared" si="8"/>
        <v>10036251.471260002</v>
      </c>
      <c r="G46" s="246" t="s">
        <v>35</v>
      </c>
      <c r="H46" s="247"/>
    </row>
    <row r="47" spans="2:12">
      <c r="B47" s="128" t="s">
        <v>154</v>
      </c>
      <c r="C47" s="142">
        <v>1034437</v>
      </c>
      <c r="D47" s="139">
        <v>1311.37</v>
      </c>
      <c r="E47" s="126">
        <f t="shared" si="7"/>
        <v>1356529648.6899998</v>
      </c>
      <c r="F47" s="24">
        <f t="shared" si="8"/>
        <v>10325750.134</v>
      </c>
      <c r="G47" s="118">
        <v>0.28000000000000003</v>
      </c>
      <c r="H47" s="113" t="s">
        <v>26</v>
      </c>
    </row>
    <row r="48" spans="2:12">
      <c r="B48" s="139" t="s">
        <v>155</v>
      </c>
      <c r="C48" s="142">
        <v>1006854</v>
      </c>
      <c r="D48" s="139">
        <v>1311.37</v>
      </c>
      <c r="E48" s="126">
        <f t="shared" si="7"/>
        <v>1320358129.9799998</v>
      </c>
      <c r="F48" s="24">
        <f t="shared" si="8"/>
        <v>10050416.628</v>
      </c>
      <c r="G48" s="118">
        <v>1</v>
      </c>
      <c r="H48" s="113" t="s">
        <v>28</v>
      </c>
    </row>
    <row r="49" spans="2:8">
      <c r="B49" s="128" t="s">
        <v>156</v>
      </c>
      <c r="C49" s="142">
        <v>1102990.24</v>
      </c>
      <c r="D49" s="139">
        <v>1311.37</v>
      </c>
      <c r="E49" s="126">
        <f t="shared" si="7"/>
        <v>1446428311.0287998</v>
      </c>
      <c r="F49" s="24">
        <f t="shared" si="8"/>
        <v>11010048.575680001</v>
      </c>
      <c r="G49" s="244" t="s">
        <v>36</v>
      </c>
      <c r="H49" s="245"/>
    </row>
    <row r="50" spans="2:8" ht="15" customHeight="1">
      <c r="B50" s="139" t="s">
        <v>145</v>
      </c>
      <c r="C50" s="138">
        <v>1030583</v>
      </c>
      <c r="D50" s="147">
        <v>1442.76</v>
      </c>
      <c r="E50" s="126">
        <f t="shared" si="7"/>
        <v>1486883929.0799999</v>
      </c>
      <c r="F50" s="24">
        <f t="shared" si="8"/>
        <v>10287279.505999999</v>
      </c>
      <c r="G50" s="241"/>
      <c r="H50" s="242"/>
    </row>
    <row r="51" spans="2:8">
      <c r="B51" s="128" t="s">
        <v>146</v>
      </c>
      <c r="C51" s="141">
        <v>1087582</v>
      </c>
      <c r="D51" s="147">
        <v>1442.76</v>
      </c>
      <c r="E51" s="126">
        <f t="shared" si="7"/>
        <v>1569119806.3199999</v>
      </c>
      <c r="F51" s="24">
        <f t="shared" ref="F51:F61" si="9">+C51*$G$42*$G$47</f>
        <v>10856243.524</v>
      </c>
      <c r="G51" s="248"/>
      <c r="H51" s="249"/>
    </row>
    <row r="52" spans="2:8">
      <c r="B52" s="139" t="s">
        <v>147</v>
      </c>
      <c r="C52" s="148">
        <v>1208276</v>
      </c>
      <c r="D52" s="147">
        <v>1442.76</v>
      </c>
      <c r="E52" s="126">
        <f t="shared" si="7"/>
        <v>1743252281.76</v>
      </c>
      <c r="F52" s="24">
        <f t="shared" si="9"/>
        <v>12061011.032000002</v>
      </c>
      <c r="G52" s="68"/>
      <c r="H52" s="68"/>
    </row>
    <row r="53" spans="2:8">
      <c r="B53" s="128" t="s">
        <v>148</v>
      </c>
      <c r="C53" s="141">
        <v>1133482</v>
      </c>
      <c r="D53" s="147">
        <v>1442.76</v>
      </c>
      <c r="E53" s="126">
        <f t="shared" si="7"/>
        <v>1635342490.3199999</v>
      </c>
      <c r="F53" s="24">
        <f t="shared" si="9"/>
        <v>11314417.324000001</v>
      </c>
      <c r="G53" s="68"/>
      <c r="H53" s="68"/>
    </row>
    <row r="54" spans="2:8">
      <c r="B54" s="139" t="s">
        <v>149</v>
      </c>
      <c r="C54" s="141">
        <v>1207940</v>
      </c>
      <c r="D54" s="147">
        <v>1442.76</v>
      </c>
      <c r="E54" s="126">
        <f t="shared" si="7"/>
        <v>1742767514.4000001</v>
      </c>
      <c r="F54" s="24">
        <f t="shared" si="9"/>
        <v>12057657.080000002</v>
      </c>
      <c r="G54" s="68"/>
      <c r="H54" s="68"/>
    </row>
    <row r="55" spans="2:8">
      <c r="B55" s="128" t="s">
        <v>150</v>
      </c>
      <c r="C55" s="141">
        <v>1157737</v>
      </c>
      <c r="D55" s="147">
        <v>1442.76</v>
      </c>
      <c r="E55" s="126">
        <f t="shared" si="7"/>
        <v>1670336634.1199999</v>
      </c>
      <c r="F55" s="24">
        <f t="shared" si="9"/>
        <v>11556530.734000001</v>
      </c>
      <c r="G55" s="68"/>
      <c r="H55" s="68"/>
    </row>
    <row r="56" spans="2:8">
      <c r="B56" s="139" t="s">
        <v>151</v>
      </c>
      <c r="C56" s="141">
        <v>1123137</v>
      </c>
      <c r="D56" s="147">
        <v>1442.76</v>
      </c>
      <c r="E56" s="126">
        <f t="shared" si="7"/>
        <v>1620417138.1199999</v>
      </c>
      <c r="F56" s="24">
        <f t="shared" si="9"/>
        <v>11211153.534</v>
      </c>
      <c r="G56" s="68"/>
      <c r="H56" s="68"/>
    </row>
    <row r="57" spans="2:8">
      <c r="B57" s="128" t="s">
        <v>152</v>
      </c>
      <c r="C57" s="141">
        <v>1150020</v>
      </c>
      <c r="D57" s="147">
        <v>1442.76</v>
      </c>
      <c r="E57" s="126">
        <f t="shared" si="7"/>
        <v>1659202855.2</v>
      </c>
      <c r="F57" s="24">
        <f t="shared" si="9"/>
        <v>11479499.640000001</v>
      </c>
      <c r="G57" s="68"/>
      <c r="H57" s="68"/>
    </row>
    <row r="58" spans="2:8">
      <c r="B58" s="139" t="s">
        <v>153</v>
      </c>
      <c r="C58" s="141">
        <v>1185168</v>
      </c>
      <c r="D58" s="147">
        <v>1442.76</v>
      </c>
      <c r="E58" s="126">
        <f t="shared" si="7"/>
        <v>1709912983.6800001</v>
      </c>
      <c r="F58" s="24">
        <f t="shared" si="9"/>
        <v>11830346.976</v>
      </c>
      <c r="G58" s="68"/>
      <c r="H58" s="68"/>
    </row>
    <row r="59" spans="2:8">
      <c r="B59" s="128" t="s">
        <v>154</v>
      </c>
      <c r="C59" s="141">
        <v>1165774</v>
      </c>
      <c r="D59" s="147">
        <v>1442.76</v>
      </c>
      <c r="E59" s="126">
        <f t="shared" si="7"/>
        <v>1681932096.24</v>
      </c>
      <c r="F59" s="24">
        <f t="shared" si="9"/>
        <v>11636756.068000002</v>
      </c>
      <c r="G59" s="68"/>
      <c r="H59" s="68"/>
    </row>
    <row r="60" spans="2:8">
      <c r="B60" s="139" t="s">
        <v>155</v>
      </c>
      <c r="C60" s="141">
        <v>1171306</v>
      </c>
      <c r="D60" s="147">
        <v>1442.76</v>
      </c>
      <c r="E60" s="126">
        <f t="shared" si="7"/>
        <v>1689913444.5599999</v>
      </c>
      <c r="F60" s="24">
        <f t="shared" si="9"/>
        <v>11691976.492000001</v>
      </c>
      <c r="G60" s="68"/>
      <c r="H60" s="68"/>
    </row>
    <row r="61" spans="2:8">
      <c r="B61" s="128" t="s">
        <v>156</v>
      </c>
      <c r="C61" s="141">
        <v>1195423</v>
      </c>
      <c r="D61" s="147">
        <v>1442.76</v>
      </c>
      <c r="E61" s="126">
        <f t="shared" si="7"/>
        <v>1724708487.48</v>
      </c>
      <c r="F61" s="24">
        <f t="shared" si="9"/>
        <v>11932712.386</v>
      </c>
      <c r="G61" s="68"/>
      <c r="H61" s="68"/>
    </row>
    <row r="62" spans="2:8">
      <c r="B62" s="2"/>
      <c r="C62" s="2"/>
      <c r="D62" s="2"/>
    </row>
    <row r="63" spans="2:8">
      <c r="B63" s="61" t="s">
        <v>9</v>
      </c>
      <c r="C63" s="48">
        <f>+AVERAGE(C38:C61)</f>
        <v>1069018.9595833335</v>
      </c>
      <c r="D63" s="48"/>
      <c r="E63" s="55">
        <f>+AVERAGE(E38:E61)</f>
        <v>1477518579.4837961</v>
      </c>
      <c r="F63" s="24">
        <f>+AVERAGE(F38:F61)</f>
        <v>10670947.254560834</v>
      </c>
    </row>
    <row r="64" spans="2:8">
      <c r="B64" s="61" t="s">
        <v>23</v>
      </c>
      <c r="C64" s="48">
        <f>+MAX(C38:C61)</f>
        <v>1208276</v>
      </c>
      <c r="D64" s="48"/>
      <c r="E64" s="55">
        <f>+MAX(E38:E61)</f>
        <v>1743252281.76</v>
      </c>
      <c r="F64" s="24">
        <f>+MAX(F38:F61)</f>
        <v>12061011.032000002</v>
      </c>
    </row>
    <row r="65" spans="2:14">
      <c r="B65" s="61" t="s">
        <v>24</v>
      </c>
      <c r="C65" s="48">
        <f>+MIN(C38:C61)</f>
        <v>710740</v>
      </c>
      <c r="D65" s="48"/>
      <c r="E65" s="55">
        <f>+MIN(E38:E61)</f>
        <v>932043113.79999995</v>
      </c>
      <c r="F65" s="24">
        <f>+MIN(F38:F61)</f>
        <v>7094606.6800000006</v>
      </c>
    </row>
    <row r="66" spans="2:14">
      <c r="B66" s="61" t="s">
        <v>83</v>
      </c>
      <c r="C66" s="145">
        <f>+SUM(C38:C61)</f>
        <v>25656455.030000001</v>
      </c>
      <c r="D66" s="145"/>
      <c r="E66" s="150">
        <f>SUM(E38:E49)</f>
        <v>15526656246.3311</v>
      </c>
      <c r="F66" s="151">
        <f>SUM(F38:F61)</f>
        <v>256102734.10946003</v>
      </c>
    </row>
    <row r="67" spans="2:14">
      <c r="B67" s="28"/>
      <c r="C67" s="28"/>
      <c r="D67" s="28"/>
      <c r="E67" s="29"/>
      <c r="F67" s="29"/>
      <c r="G67" s="29"/>
      <c r="H67" s="29"/>
    </row>
    <row r="68" spans="2:14">
      <c r="B68" s="28"/>
      <c r="C68" s="28"/>
      <c r="D68" s="28"/>
      <c r="E68" s="29"/>
      <c r="F68" s="29"/>
      <c r="G68" s="29"/>
      <c r="H68" s="29"/>
    </row>
    <row r="69" spans="2:14">
      <c r="B69" s="28"/>
      <c r="C69" s="28"/>
      <c r="D69" s="28"/>
      <c r="E69" s="29"/>
      <c r="F69" s="29"/>
      <c r="G69" s="29"/>
      <c r="H69" s="29"/>
    </row>
    <row r="70" spans="2:14" hidden="1">
      <c r="B70" s="250" t="s">
        <v>27</v>
      </c>
      <c r="C70" s="251"/>
      <c r="D70" s="251"/>
      <c r="E70" s="251"/>
      <c r="F70" s="251"/>
      <c r="G70" s="251"/>
      <c r="H70" s="251"/>
      <c r="I70" s="251"/>
      <c r="J70" s="251"/>
      <c r="N70" s="25"/>
    </row>
    <row r="71" spans="2:14" hidden="1">
      <c r="B71" s="23" t="s">
        <v>5</v>
      </c>
      <c r="C71" s="23"/>
      <c r="D71" s="23"/>
      <c r="E71" s="78" t="s">
        <v>38</v>
      </c>
      <c r="F71" s="23" t="s">
        <v>86</v>
      </c>
      <c r="G71" s="23" t="s">
        <v>84</v>
      </c>
      <c r="H71" s="23" t="s">
        <v>26</v>
      </c>
      <c r="I71" s="250" t="s">
        <v>31</v>
      </c>
      <c r="J71" s="251"/>
    </row>
    <row r="72" spans="2:14" hidden="1">
      <c r="B72" s="70" t="str">
        <f t="shared" ref="B72:B83" si="10">+B4</f>
        <v>ENERO</v>
      </c>
      <c r="C72" s="70"/>
      <c r="D72" s="70"/>
      <c r="E72" s="69">
        <v>0</v>
      </c>
      <c r="F72" s="126">
        <v>2000</v>
      </c>
      <c r="G72" s="62">
        <f>+E72*F72</f>
        <v>0</v>
      </c>
      <c r="H72" s="63">
        <f>+E72*$J$84*$I$78*$I$89*$I$93</f>
        <v>0</v>
      </c>
      <c r="I72" s="244"/>
      <c r="J72" s="245"/>
    </row>
    <row r="73" spans="2:14" hidden="1">
      <c r="B73" s="70" t="str">
        <f t="shared" si="10"/>
        <v>FEBRERO</v>
      </c>
      <c r="C73" s="70"/>
      <c r="D73" s="70"/>
      <c r="E73" s="69">
        <v>0</v>
      </c>
      <c r="F73" s="126">
        <v>2000</v>
      </c>
      <c r="G73" s="62">
        <f t="shared" ref="G73:G83" si="11">+E73*F73</f>
        <v>0</v>
      </c>
      <c r="H73" s="63">
        <f t="shared" ref="H73:H83" si="12">+E73*$J$84*$I$78*$I$89*$I$93</f>
        <v>0</v>
      </c>
      <c r="I73" s="244"/>
      <c r="J73" s="245"/>
      <c r="N73" s="19"/>
    </row>
    <row r="74" spans="2:14" hidden="1">
      <c r="B74" s="70" t="str">
        <f t="shared" si="10"/>
        <v>MARZO</v>
      </c>
      <c r="C74" s="70"/>
      <c r="D74" s="70"/>
      <c r="E74" s="69">
        <v>0</v>
      </c>
      <c r="F74" s="126">
        <v>2000</v>
      </c>
      <c r="G74" s="62">
        <f t="shared" si="11"/>
        <v>0</v>
      </c>
      <c r="H74" s="63">
        <f t="shared" si="12"/>
        <v>0</v>
      </c>
      <c r="I74" s="240" t="s">
        <v>39</v>
      </c>
      <c r="J74" s="240"/>
      <c r="N74" s="19"/>
    </row>
    <row r="75" spans="2:14" hidden="1">
      <c r="B75" s="70" t="str">
        <f t="shared" si="10"/>
        <v>ABRIL</v>
      </c>
      <c r="C75" s="70"/>
      <c r="D75" s="70"/>
      <c r="E75" s="69">
        <v>0</v>
      </c>
      <c r="F75" s="126">
        <v>2000</v>
      </c>
      <c r="G75" s="62">
        <f t="shared" si="11"/>
        <v>0</v>
      </c>
      <c r="H75" s="63">
        <f t="shared" si="12"/>
        <v>0</v>
      </c>
      <c r="I75" s="115" t="s">
        <v>27</v>
      </c>
      <c r="J75" s="119">
        <v>92</v>
      </c>
      <c r="N75" s="30"/>
    </row>
    <row r="76" spans="2:14" hidden="1">
      <c r="B76" s="70" t="str">
        <f t="shared" si="10"/>
        <v>MAYO</v>
      </c>
      <c r="C76" s="70"/>
      <c r="D76" s="70"/>
      <c r="E76" s="69">
        <v>0</v>
      </c>
      <c r="F76" s="126">
        <v>2000</v>
      </c>
      <c r="G76" s="62">
        <f t="shared" si="11"/>
        <v>0</v>
      </c>
      <c r="H76" s="63">
        <f t="shared" si="12"/>
        <v>0</v>
      </c>
      <c r="I76" s="116" t="s">
        <v>90</v>
      </c>
      <c r="J76" s="119">
        <v>8</v>
      </c>
    </row>
    <row r="77" spans="2:14" hidden="1">
      <c r="B77" s="70" t="str">
        <f t="shared" si="10"/>
        <v>JUNIO</v>
      </c>
      <c r="C77" s="70"/>
      <c r="D77" s="70"/>
      <c r="E77" s="69">
        <v>0</v>
      </c>
      <c r="F77" s="126">
        <v>2000</v>
      </c>
      <c r="G77" s="62">
        <f t="shared" si="11"/>
        <v>0</v>
      </c>
      <c r="H77" s="63">
        <f t="shared" si="12"/>
        <v>0</v>
      </c>
      <c r="I77" s="240" t="s">
        <v>40</v>
      </c>
      <c r="J77" s="240"/>
      <c r="N77" s="30"/>
    </row>
    <row r="78" spans="2:14" hidden="1">
      <c r="B78" s="70" t="str">
        <f t="shared" si="10"/>
        <v>JULIO</v>
      </c>
      <c r="C78" s="70"/>
      <c r="D78" s="70"/>
      <c r="E78" s="69">
        <v>0</v>
      </c>
      <c r="F78" s="126">
        <v>2000</v>
      </c>
      <c r="G78" s="62">
        <f t="shared" si="11"/>
        <v>0</v>
      </c>
      <c r="H78" s="63">
        <f t="shared" si="12"/>
        <v>0</v>
      </c>
      <c r="I78" s="114">
        <v>0.85</v>
      </c>
      <c r="J78" s="102" t="s">
        <v>91</v>
      </c>
      <c r="N78" s="19"/>
    </row>
    <row r="79" spans="2:14" hidden="1">
      <c r="B79" s="70" t="str">
        <f t="shared" si="10"/>
        <v>AGOSTO</v>
      </c>
      <c r="C79" s="70"/>
      <c r="D79" s="70"/>
      <c r="E79" s="69">
        <v>0</v>
      </c>
      <c r="F79" s="126">
        <v>2000</v>
      </c>
      <c r="G79" s="62">
        <f t="shared" si="11"/>
        <v>0</v>
      </c>
      <c r="H79" s="63">
        <f t="shared" si="12"/>
        <v>0</v>
      </c>
      <c r="I79" s="240" t="s">
        <v>67</v>
      </c>
      <c r="J79" s="240"/>
      <c r="N79" s="31"/>
    </row>
    <row r="80" spans="2:14" ht="15" hidden="1" customHeight="1">
      <c r="B80" s="70" t="str">
        <f t="shared" si="10"/>
        <v>SEPTIEMBRE</v>
      </c>
      <c r="C80" s="70"/>
      <c r="D80" s="70"/>
      <c r="E80" s="69">
        <v>0</v>
      </c>
      <c r="F80" s="126">
        <v>2000</v>
      </c>
      <c r="G80" s="62">
        <f t="shared" si="11"/>
        <v>0</v>
      </c>
      <c r="H80" s="63">
        <f t="shared" si="12"/>
        <v>0</v>
      </c>
      <c r="I80" s="239" t="s">
        <v>89</v>
      </c>
      <c r="J80" s="264"/>
    </row>
    <row r="81" spans="2:14" hidden="1">
      <c r="B81" s="70" t="str">
        <f t="shared" si="10"/>
        <v>OCTUBRE</v>
      </c>
      <c r="C81" s="70"/>
      <c r="D81" s="70"/>
      <c r="E81" s="69">
        <v>0</v>
      </c>
      <c r="F81" s="126">
        <v>2000</v>
      </c>
      <c r="G81" s="62">
        <f t="shared" si="11"/>
        <v>0</v>
      </c>
      <c r="H81" s="63">
        <f t="shared" si="12"/>
        <v>0</v>
      </c>
      <c r="I81" s="264"/>
      <c r="J81" s="264"/>
      <c r="N81" s="31"/>
    </row>
    <row r="82" spans="2:14" hidden="1">
      <c r="B82" s="70" t="str">
        <f t="shared" si="10"/>
        <v>NOVIEMBRE</v>
      </c>
      <c r="C82" s="70"/>
      <c r="D82" s="70"/>
      <c r="E82" s="69">
        <v>0</v>
      </c>
      <c r="F82" s="126">
        <v>2000</v>
      </c>
      <c r="G82" s="62">
        <f t="shared" si="11"/>
        <v>0</v>
      </c>
      <c r="H82" s="63">
        <f t="shared" si="12"/>
        <v>0</v>
      </c>
      <c r="I82" s="243" t="s">
        <v>41</v>
      </c>
      <c r="J82" s="243"/>
    </row>
    <row r="83" spans="2:14" hidden="1">
      <c r="B83" s="70" t="str">
        <f t="shared" si="10"/>
        <v>DICIEMBRE</v>
      </c>
      <c r="C83" s="70"/>
      <c r="D83" s="70"/>
      <c r="E83" s="69">
        <v>0</v>
      </c>
      <c r="F83" s="126">
        <v>2000</v>
      </c>
      <c r="G83" s="62">
        <f t="shared" si="11"/>
        <v>0</v>
      </c>
      <c r="H83" s="63">
        <f t="shared" si="12"/>
        <v>0</v>
      </c>
      <c r="I83" s="114" t="s">
        <v>38</v>
      </c>
      <c r="J83" s="114">
        <v>1</v>
      </c>
    </row>
    <row r="84" spans="2:14" hidden="1">
      <c r="B84" s="129"/>
      <c r="C84" s="129"/>
      <c r="D84" s="129"/>
      <c r="E84" s="130"/>
      <c r="F84" s="125"/>
      <c r="G84" s="126"/>
      <c r="H84" s="131"/>
      <c r="I84" s="114" t="s">
        <v>42</v>
      </c>
      <c r="J84" s="114">
        <v>3.7850000000000001</v>
      </c>
    </row>
    <row r="85" spans="2:14" hidden="1">
      <c r="B85" s="129"/>
      <c r="C85" s="129"/>
      <c r="D85" s="129"/>
      <c r="E85" s="130"/>
      <c r="F85" s="125"/>
      <c r="G85" s="126"/>
      <c r="H85" s="131"/>
      <c r="I85" s="240" t="s">
        <v>43</v>
      </c>
      <c r="J85" s="240"/>
    </row>
    <row r="86" spans="2:14" ht="15" hidden="1" customHeight="1">
      <c r="B86" s="129"/>
      <c r="C86" s="129"/>
      <c r="D86" s="129"/>
      <c r="E86" s="130"/>
      <c r="F86" s="125"/>
      <c r="G86" s="126"/>
      <c r="H86" s="131"/>
      <c r="I86" s="239" t="s">
        <v>44</v>
      </c>
      <c r="J86" s="264"/>
    </row>
    <row r="87" spans="2:14" hidden="1">
      <c r="B87" s="129"/>
      <c r="C87" s="129"/>
      <c r="D87" s="129"/>
      <c r="E87" s="130"/>
      <c r="F87" s="125"/>
      <c r="G87" s="126"/>
      <c r="H87" s="131"/>
      <c r="I87" s="264"/>
      <c r="J87" s="264"/>
    </row>
    <row r="88" spans="2:14" hidden="1">
      <c r="B88" s="129"/>
      <c r="C88" s="129"/>
      <c r="D88" s="129"/>
      <c r="E88" s="130"/>
      <c r="F88" s="125"/>
      <c r="G88" s="126"/>
      <c r="H88" s="131"/>
      <c r="I88" s="240" t="s">
        <v>32</v>
      </c>
      <c r="J88" s="240"/>
    </row>
    <row r="89" spans="2:14" hidden="1">
      <c r="B89" s="129"/>
      <c r="C89" s="129"/>
      <c r="D89" s="129"/>
      <c r="E89" s="130"/>
      <c r="F89" s="125"/>
      <c r="G89" s="126"/>
      <c r="H89" s="131"/>
      <c r="I89" s="114">
        <f>(42.4185)</f>
        <v>42.418500000000002</v>
      </c>
      <c r="J89" s="102" t="s">
        <v>92</v>
      </c>
    </row>
    <row r="90" spans="2:14" hidden="1">
      <c r="B90" s="129"/>
      <c r="C90" s="129"/>
      <c r="D90" s="129"/>
      <c r="E90" s="130"/>
      <c r="F90" s="125"/>
      <c r="G90" s="126"/>
      <c r="H90" s="131"/>
      <c r="I90" s="243" t="s">
        <v>45</v>
      </c>
      <c r="J90" s="243"/>
    </row>
    <row r="91" spans="2:14" ht="15" hidden="1" customHeight="1">
      <c r="B91" s="129"/>
      <c r="C91" s="129"/>
      <c r="D91" s="129"/>
      <c r="E91" s="130"/>
      <c r="F91" s="125"/>
      <c r="G91" s="126"/>
      <c r="H91" s="131"/>
      <c r="I91" s="239" t="s">
        <v>34</v>
      </c>
      <c r="J91" s="264"/>
    </row>
    <row r="92" spans="2:14" hidden="1">
      <c r="B92" s="129"/>
      <c r="C92" s="129"/>
      <c r="D92" s="129"/>
      <c r="E92" s="130"/>
      <c r="F92" s="125"/>
      <c r="G92" s="126"/>
      <c r="H92" s="131"/>
      <c r="I92" s="243" t="s">
        <v>35</v>
      </c>
      <c r="J92" s="243"/>
    </row>
    <row r="93" spans="2:14" hidden="1">
      <c r="B93" s="129"/>
      <c r="C93" s="129"/>
      <c r="D93" s="129"/>
      <c r="E93" s="130"/>
      <c r="F93" s="125"/>
      <c r="G93" s="126"/>
      <c r="H93" s="131"/>
      <c r="I93" s="114">
        <v>0.28000000000000003</v>
      </c>
      <c r="J93" s="102" t="s">
        <v>26</v>
      </c>
    </row>
    <row r="94" spans="2:14" hidden="1">
      <c r="B94" s="129"/>
      <c r="C94" s="129"/>
      <c r="D94" s="129"/>
      <c r="E94" s="130"/>
      <c r="F94" s="125"/>
      <c r="G94" s="126"/>
      <c r="H94" s="131"/>
      <c r="I94" s="114">
        <v>1</v>
      </c>
      <c r="J94" s="102" t="s">
        <v>28</v>
      </c>
    </row>
    <row r="95" spans="2:14" ht="18" hidden="1" customHeight="1">
      <c r="B95" s="129"/>
      <c r="C95" s="129"/>
      <c r="D95" s="129"/>
      <c r="E95" s="130"/>
      <c r="F95" s="125"/>
      <c r="G95" s="126"/>
      <c r="H95" s="131"/>
      <c r="I95" s="47" t="s">
        <v>36</v>
      </c>
      <c r="J95" s="66" t="s">
        <v>37</v>
      </c>
    </row>
    <row r="96" spans="2:14" hidden="1">
      <c r="B96" s="28"/>
      <c r="C96" s="28"/>
      <c r="D96" s="28"/>
      <c r="E96" s="29"/>
      <c r="F96" s="29"/>
      <c r="G96" s="29"/>
      <c r="H96" s="29"/>
      <c r="I96" s="263" t="s">
        <v>64</v>
      </c>
      <c r="J96" s="263"/>
      <c r="L96" s="49"/>
      <c r="M96" s="49"/>
      <c r="N96" s="49"/>
    </row>
    <row r="97" spans="2:13" ht="15.75" hidden="1" customHeight="1">
      <c r="B97" s="61" t="s">
        <v>9</v>
      </c>
      <c r="C97" s="61"/>
      <c r="D97" s="61"/>
      <c r="E97" s="48">
        <f>+AVERAGE(E72:E95)</f>
        <v>0</v>
      </c>
      <c r="F97" s="48"/>
      <c r="G97" s="48">
        <f>+AVERAGE(G72:G95)</f>
        <v>0</v>
      </c>
      <c r="H97" s="48">
        <f>+AVERAGE(H72:H95)</f>
        <v>0</v>
      </c>
      <c r="I97" s="239" t="s">
        <v>68</v>
      </c>
      <c r="J97" s="239"/>
      <c r="L97" s="49"/>
      <c r="M97" s="49"/>
    </row>
    <row r="98" spans="2:13" ht="15.75" hidden="1" customHeight="1">
      <c r="B98" s="61" t="s">
        <v>23</v>
      </c>
      <c r="C98" s="61"/>
      <c r="D98" s="61"/>
      <c r="E98" s="48">
        <f>+MAX(E72:E95)</f>
        <v>0</v>
      </c>
      <c r="F98" s="48"/>
      <c r="G98" s="48">
        <f>+MAX(G72:G95)</f>
        <v>0</v>
      </c>
      <c r="H98" s="48">
        <f>+MAX(H72:H95)</f>
        <v>0</v>
      </c>
      <c r="I98" s="239"/>
      <c r="J98" s="239"/>
    </row>
    <row r="99" spans="2:13" hidden="1">
      <c r="B99" s="61" t="s">
        <v>24</v>
      </c>
      <c r="C99" s="61"/>
      <c r="D99" s="61"/>
      <c r="E99" s="48">
        <f>+MIN(E72:E95)</f>
        <v>0</v>
      </c>
      <c r="F99" s="48"/>
      <c r="G99" s="48">
        <f>+MIN(G72:G95)</f>
        <v>0</v>
      </c>
      <c r="H99" s="48">
        <f>+MIN(H72:H95)</f>
        <v>0</v>
      </c>
      <c r="I99" s="239"/>
      <c r="J99" s="239"/>
    </row>
    <row r="100" spans="2:13" hidden="1">
      <c r="B100" s="61" t="s">
        <v>83</v>
      </c>
      <c r="C100" s="61"/>
      <c r="D100" s="61"/>
      <c r="E100" s="48">
        <f>+SUM(E72:E95)</f>
        <v>0</v>
      </c>
      <c r="F100" s="48"/>
      <c r="G100" s="48">
        <f>+SUM(G72:G83)</f>
        <v>0</v>
      </c>
      <c r="H100" s="48">
        <f>+SUM(H72:H95)</f>
        <v>0</v>
      </c>
      <c r="I100" s="239"/>
      <c r="J100" s="239"/>
    </row>
    <row r="103" spans="2:13" hidden="1"/>
    <row r="104" spans="2:13" s="53" customFormat="1" hidden="1">
      <c r="B104" s="256" t="s">
        <v>98</v>
      </c>
      <c r="C104" s="257"/>
      <c r="D104" s="257"/>
      <c r="E104" s="257"/>
      <c r="F104" s="257"/>
      <c r="G104" s="257"/>
      <c r="H104" s="257"/>
      <c r="I104" s="257"/>
      <c r="J104" s="258"/>
    </row>
    <row r="105" spans="2:13" s="53" customFormat="1" hidden="1">
      <c r="B105" s="22" t="s">
        <v>5</v>
      </c>
      <c r="C105" s="22"/>
      <c r="D105" s="22"/>
      <c r="E105" s="60" t="s">
        <v>38</v>
      </c>
      <c r="F105" s="71" t="s">
        <v>65</v>
      </c>
      <c r="G105" s="71" t="s">
        <v>84</v>
      </c>
      <c r="H105" s="72" t="s">
        <v>26</v>
      </c>
      <c r="I105" s="253" t="s">
        <v>31</v>
      </c>
      <c r="J105" s="253"/>
    </row>
    <row r="106" spans="2:13" s="53" customFormat="1" hidden="1">
      <c r="B106" s="73" t="str">
        <f t="shared" ref="B106:B117" si="13">B4</f>
        <v>ENERO</v>
      </c>
      <c r="C106" s="73"/>
      <c r="D106" s="73"/>
      <c r="E106" s="74">
        <v>0</v>
      </c>
      <c r="F106" s="124" t="e">
        <f>+G106/E106</f>
        <v>#DIV/0!</v>
      </c>
      <c r="G106" s="62">
        <v>0</v>
      </c>
      <c r="H106" s="75">
        <f t="shared" ref="H106:H117" si="14">+E106*$J$118*$I$112*$I$123*$I$127</f>
        <v>0</v>
      </c>
      <c r="I106" s="244"/>
      <c r="J106" s="245"/>
    </row>
    <row r="107" spans="2:13" s="53" customFormat="1" hidden="1">
      <c r="B107" s="73" t="str">
        <f t="shared" si="13"/>
        <v>FEBRERO</v>
      </c>
      <c r="C107" s="73"/>
      <c r="D107" s="73"/>
      <c r="E107" s="74">
        <v>0</v>
      </c>
      <c r="F107" s="124" t="e">
        <f t="shared" ref="F107:F117" si="15">+G107/E107</f>
        <v>#DIV/0!</v>
      </c>
      <c r="G107" s="62">
        <v>0</v>
      </c>
      <c r="H107" s="75">
        <f t="shared" si="14"/>
        <v>0</v>
      </c>
      <c r="I107" s="244"/>
      <c r="J107" s="245"/>
    </row>
    <row r="108" spans="2:13" s="53" customFormat="1" hidden="1">
      <c r="B108" s="73" t="str">
        <f t="shared" si="13"/>
        <v>MARZO</v>
      </c>
      <c r="C108" s="73"/>
      <c r="D108" s="73"/>
      <c r="E108" s="74">
        <v>0</v>
      </c>
      <c r="F108" s="124" t="e">
        <f t="shared" si="15"/>
        <v>#DIV/0!</v>
      </c>
      <c r="G108" s="62">
        <v>0</v>
      </c>
      <c r="H108" s="75">
        <f t="shared" si="14"/>
        <v>0</v>
      </c>
      <c r="I108" s="244" t="s">
        <v>39</v>
      </c>
      <c r="J108" s="245"/>
    </row>
    <row r="109" spans="2:13" s="53" customFormat="1" hidden="1">
      <c r="B109" s="73" t="str">
        <f t="shared" si="13"/>
        <v>ABRIL</v>
      </c>
      <c r="C109" s="73"/>
      <c r="D109" s="73"/>
      <c r="E109" s="74">
        <v>0</v>
      </c>
      <c r="F109" s="124" t="e">
        <f t="shared" si="15"/>
        <v>#DIV/0!</v>
      </c>
      <c r="G109" s="62">
        <v>0</v>
      </c>
      <c r="H109" s="75">
        <f t="shared" si="14"/>
        <v>0</v>
      </c>
      <c r="I109" s="115" t="s">
        <v>62</v>
      </c>
      <c r="J109" s="119">
        <v>92</v>
      </c>
    </row>
    <row r="110" spans="2:13" s="53" customFormat="1" hidden="1">
      <c r="B110" s="73" t="str">
        <f t="shared" si="13"/>
        <v>MAYO</v>
      </c>
      <c r="C110" s="73"/>
      <c r="D110" s="73"/>
      <c r="E110" s="74">
        <v>0</v>
      </c>
      <c r="F110" s="124" t="e">
        <f t="shared" si="15"/>
        <v>#DIV/0!</v>
      </c>
      <c r="G110" s="62">
        <v>0</v>
      </c>
      <c r="H110" s="75">
        <f t="shared" si="14"/>
        <v>0</v>
      </c>
      <c r="I110" s="116" t="s">
        <v>66</v>
      </c>
      <c r="J110" s="119">
        <v>8</v>
      </c>
    </row>
    <row r="111" spans="2:13" s="53" customFormat="1" hidden="1">
      <c r="B111" s="73" t="str">
        <f t="shared" si="13"/>
        <v>JUNIO</v>
      </c>
      <c r="C111" s="73"/>
      <c r="D111" s="73"/>
      <c r="E111" s="74">
        <v>0</v>
      </c>
      <c r="F111" s="124" t="e">
        <f t="shared" si="15"/>
        <v>#DIV/0!</v>
      </c>
      <c r="G111" s="62">
        <v>0</v>
      </c>
      <c r="H111" s="75">
        <f t="shared" si="14"/>
        <v>0</v>
      </c>
      <c r="I111" s="244" t="s">
        <v>40</v>
      </c>
      <c r="J111" s="245"/>
    </row>
    <row r="112" spans="2:13" s="53" customFormat="1" hidden="1">
      <c r="B112" s="73" t="str">
        <f t="shared" si="13"/>
        <v>JULIO</v>
      </c>
      <c r="C112" s="73"/>
      <c r="D112" s="73"/>
      <c r="E112" s="74">
        <v>0</v>
      </c>
      <c r="F112" s="124" t="e">
        <f>+G112/E112</f>
        <v>#DIV/0!</v>
      </c>
      <c r="G112" s="62">
        <v>0</v>
      </c>
      <c r="H112" s="75">
        <f t="shared" si="14"/>
        <v>0</v>
      </c>
      <c r="I112" s="114">
        <v>0.74</v>
      </c>
      <c r="J112" s="102" t="s">
        <v>91</v>
      </c>
    </row>
    <row r="113" spans="2:10" s="53" customFormat="1" hidden="1">
      <c r="B113" s="73" t="str">
        <f t="shared" si="13"/>
        <v>AGOSTO</v>
      </c>
      <c r="C113" s="73"/>
      <c r="D113" s="73"/>
      <c r="E113" s="74">
        <v>0</v>
      </c>
      <c r="F113" s="124" t="e">
        <f t="shared" si="15"/>
        <v>#DIV/0!</v>
      </c>
      <c r="G113" s="62">
        <v>0</v>
      </c>
      <c r="H113" s="75">
        <f t="shared" si="14"/>
        <v>0</v>
      </c>
      <c r="I113" s="244" t="s">
        <v>67</v>
      </c>
      <c r="J113" s="245"/>
    </row>
    <row r="114" spans="2:10" s="53" customFormat="1" ht="15" hidden="1" customHeight="1">
      <c r="B114" s="73" t="str">
        <f t="shared" si="13"/>
        <v>SEPTIEMBRE</v>
      </c>
      <c r="C114" s="73"/>
      <c r="D114" s="73"/>
      <c r="E114" s="74">
        <v>0</v>
      </c>
      <c r="F114" s="124" t="e">
        <f>+G114/E114</f>
        <v>#DIV/0!</v>
      </c>
      <c r="G114" s="62">
        <v>0</v>
      </c>
      <c r="H114" s="75">
        <f t="shared" si="14"/>
        <v>0</v>
      </c>
      <c r="I114" s="241" t="s">
        <v>34</v>
      </c>
      <c r="J114" s="242"/>
    </row>
    <row r="115" spans="2:10" s="53" customFormat="1" hidden="1">
      <c r="B115" s="73" t="str">
        <f t="shared" si="13"/>
        <v>OCTUBRE</v>
      </c>
      <c r="C115" s="73"/>
      <c r="D115" s="73"/>
      <c r="E115" s="74">
        <v>0</v>
      </c>
      <c r="F115" s="124" t="e">
        <f t="shared" si="15"/>
        <v>#DIV/0!</v>
      </c>
      <c r="G115" s="62">
        <v>0</v>
      </c>
      <c r="H115" s="75">
        <f t="shared" si="14"/>
        <v>0</v>
      </c>
      <c r="I115" s="248"/>
      <c r="J115" s="249"/>
    </row>
    <row r="116" spans="2:10" s="53" customFormat="1" hidden="1">
      <c r="B116" s="73" t="str">
        <f t="shared" si="13"/>
        <v>NOVIEMBRE</v>
      </c>
      <c r="C116" s="73"/>
      <c r="D116" s="73"/>
      <c r="E116" s="74">
        <v>0</v>
      </c>
      <c r="F116" s="124" t="e">
        <f t="shared" si="15"/>
        <v>#DIV/0!</v>
      </c>
      <c r="G116" s="62">
        <v>0</v>
      </c>
      <c r="H116" s="75">
        <f t="shared" si="14"/>
        <v>0</v>
      </c>
      <c r="I116" s="246" t="s">
        <v>41</v>
      </c>
      <c r="J116" s="247"/>
    </row>
    <row r="117" spans="2:10" s="53" customFormat="1" hidden="1">
      <c r="B117" s="73" t="str">
        <f t="shared" si="13"/>
        <v>DICIEMBRE</v>
      </c>
      <c r="C117" s="73"/>
      <c r="D117" s="73"/>
      <c r="E117" s="74">
        <v>0</v>
      </c>
      <c r="F117" s="124" t="e">
        <f t="shared" si="15"/>
        <v>#DIV/0!</v>
      </c>
      <c r="G117" s="62">
        <v>0</v>
      </c>
      <c r="H117" s="75">
        <f t="shared" si="14"/>
        <v>0</v>
      </c>
      <c r="I117" s="114" t="s">
        <v>38</v>
      </c>
      <c r="J117" s="114">
        <v>1</v>
      </c>
    </row>
    <row r="118" spans="2:10" s="53" customFormat="1" hidden="1">
      <c r="B118" s="132"/>
      <c r="C118" s="132"/>
      <c r="D118" s="132"/>
      <c r="E118" s="115"/>
      <c r="F118" s="124"/>
      <c r="G118" s="126"/>
      <c r="H118" s="133"/>
      <c r="I118" s="114" t="s">
        <v>42</v>
      </c>
      <c r="J118" s="114">
        <v>3.7850000000000001</v>
      </c>
    </row>
    <row r="119" spans="2:10" s="53" customFormat="1" hidden="1">
      <c r="B119" s="132"/>
      <c r="C119" s="132"/>
      <c r="D119" s="132"/>
      <c r="E119" s="115"/>
      <c r="F119" s="124"/>
      <c r="G119" s="126"/>
      <c r="H119" s="133"/>
      <c r="I119" s="244" t="s">
        <v>43</v>
      </c>
      <c r="J119" s="245"/>
    </row>
    <row r="120" spans="2:10" s="53" customFormat="1" ht="15" hidden="1" customHeight="1">
      <c r="B120" s="132"/>
      <c r="C120" s="132"/>
      <c r="D120" s="132"/>
      <c r="E120" s="115"/>
      <c r="F120" s="124"/>
      <c r="G120" s="126"/>
      <c r="H120" s="133"/>
      <c r="I120" s="241" t="s">
        <v>44</v>
      </c>
      <c r="J120" s="242"/>
    </row>
    <row r="121" spans="2:10" s="53" customFormat="1" hidden="1">
      <c r="B121" s="132"/>
      <c r="C121" s="132"/>
      <c r="D121" s="132"/>
      <c r="E121" s="115"/>
      <c r="F121" s="124"/>
      <c r="G121" s="126"/>
      <c r="H121" s="133"/>
      <c r="I121" s="248"/>
      <c r="J121" s="249"/>
    </row>
    <row r="122" spans="2:10" s="53" customFormat="1" hidden="1">
      <c r="B122" s="132"/>
      <c r="C122" s="132"/>
      <c r="D122" s="132"/>
      <c r="E122" s="115"/>
      <c r="F122" s="124"/>
      <c r="G122" s="126"/>
      <c r="H122" s="133"/>
      <c r="I122" s="244" t="s">
        <v>32</v>
      </c>
      <c r="J122" s="245"/>
    </row>
    <row r="123" spans="2:10" s="53" customFormat="1" hidden="1">
      <c r="B123" s="132"/>
      <c r="C123" s="132"/>
      <c r="D123" s="132"/>
      <c r="E123" s="115"/>
      <c r="F123" s="124"/>
      <c r="G123" s="126"/>
      <c r="H123" s="133"/>
      <c r="I123" s="114">
        <f>(40.6593)</f>
        <v>40.659300000000002</v>
      </c>
      <c r="J123" s="102" t="s">
        <v>92</v>
      </c>
    </row>
    <row r="124" spans="2:10" s="53" customFormat="1" hidden="1">
      <c r="B124" s="132"/>
      <c r="C124" s="132"/>
      <c r="D124" s="132"/>
      <c r="E124" s="115"/>
      <c r="F124" s="124"/>
      <c r="G124" s="126"/>
      <c r="H124" s="133"/>
      <c r="I124" s="246" t="s">
        <v>45</v>
      </c>
      <c r="J124" s="247"/>
    </row>
    <row r="125" spans="2:10" s="53" customFormat="1" ht="31.5" hidden="1" customHeight="1">
      <c r="B125" s="132"/>
      <c r="C125" s="132"/>
      <c r="D125" s="132"/>
      <c r="E125" s="115"/>
      <c r="F125" s="124"/>
      <c r="G125" s="126"/>
      <c r="H125" s="133"/>
      <c r="I125" s="241" t="s">
        <v>34</v>
      </c>
      <c r="J125" s="242"/>
    </row>
    <row r="126" spans="2:10" s="53" customFormat="1" hidden="1">
      <c r="B126" s="132"/>
      <c r="C126" s="132"/>
      <c r="D126" s="132"/>
      <c r="E126" s="115"/>
      <c r="F126" s="124"/>
      <c r="G126" s="126"/>
      <c r="H126" s="133"/>
      <c r="I126" s="243" t="s">
        <v>35</v>
      </c>
      <c r="J126" s="243"/>
    </row>
    <row r="127" spans="2:10" s="53" customFormat="1" hidden="1">
      <c r="B127" s="132"/>
      <c r="C127" s="132"/>
      <c r="D127" s="132"/>
      <c r="E127" s="115"/>
      <c r="F127" s="124"/>
      <c r="G127" s="126"/>
      <c r="H127" s="133"/>
      <c r="I127" s="114">
        <v>0.28000000000000003</v>
      </c>
      <c r="J127" s="102" t="s">
        <v>26</v>
      </c>
    </row>
    <row r="128" spans="2:10" s="53" customFormat="1" hidden="1">
      <c r="B128" s="132"/>
      <c r="C128" s="132"/>
      <c r="D128" s="132"/>
      <c r="E128" s="115"/>
      <c r="F128" s="124"/>
      <c r="G128" s="126"/>
      <c r="H128" s="133"/>
      <c r="I128" s="114">
        <v>1</v>
      </c>
      <c r="J128" s="102" t="s">
        <v>28</v>
      </c>
    </row>
    <row r="129" spans="1:10" s="53" customFormat="1" ht="15" hidden="1" customHeight="1">
      <c r="B129" s="132"/>
      <c r="C129" s="132"/>
      <c r="D129" s="132"/>
      <c r="E129" s="115"/>
      <c r="F129" s="124"/>
      <c r="G129" s="126"/>
      <c r="H129" s="133"/>
      <c r="I129" s="240" t="s">
        <v>36</v>
      </c>
      <c r="J129" s="239" t="s">
        <v>37</v>
      </c>
    </row>
    <row r="130" spans="1:10" s="53" customFormat="1" hidden="1">
      <c r="I130" s="240"/>
      <c r="J130" s="239"/>
    </row>
    <row r="131" spans="1:10" s="53" customFormat="1" hidden="1">
      <c r="B131" s="61" t="s">
        <v>9</v>
      </c>
      <c r="C131" s="61"/>
      <c r="D131" s="61"/>
      <c r="E131" s="48">
        <f>+AVERAGE(E106:E129)</f>
        <v>0</v>
      </c>
      <c r="F131" s="48"/>
      <c r="G131" s="48">
        <f>+AVERAGE(G106:G129)</f>
        <v>0</v>
      </c>
      <c r="H131" s="48">
        <f t="shared" ref="H131" si="16">+AVERAGE(H106:H129)</f>
        <v>0</v>
      </c>
      <c r="I131" s="240" t="s">
        <v>93</v>
      </c>
      <c r="J131" s="239" t="s">
        <v>94</v>
      </c>
    </row>
    <row r="132" spans="1:10" s="53" customFormat="1" hidden="1">
      <c r="B132" s="61" t="s">
        <v>23</v>
      </c>
      <c r="C132" s="61"/>
      <c r="D132" s="61"/>
      <c r="E132" s="48">
        <f>+MAX(E106:E129)</f>
        <v>0</v>
      </c>
      <c r="F132" s="48"/>
      <c r="G132" s="48">
        <f t="shared" ref="G132:H132" si="17">+MAX(G106:G129)</f>
        <v>0</v>
      </c>
      <c r="H132" s="48">
        <f t="shared" si="17"/>
        <v>0</v>
      </c>
      <c r="I132" s="240"/>
      <c r="J132" s="239"/>
    </row>
    <row r="133" spans="1:10" s="53" customFormat="1" hidden="1">
      <c r="B133" s="61" t="s">
        <v>24</v>
      </c>
      <c r="C133" s="61"/>
      <c r="D133" s="61"/>
      <c r="E133" s="48">
        <f>+MIN(E106:E129)</f>
        <v>0</v>
      </c>
      <c r="F133" s="48"/>
      <c r="G133" s="48">
        <f t="shared" ref="G133:H133" si="18">+MIN(G106:G129)</f>
        <v>0</v>
      </c>
      <c r="H133" s="48">
        <f t="shared" si="18"/>
        <v>0</v>
      </c>
    </row>
    <row r="134" spans="1:10" hidden="1">
      <c r="B134" s="61" t="s">
        <v>83</v>
      </c>
      <c r="C134" s="61"/>
      <c r="D134" s="61"/>
      <c r="E134" s="48">
        <f>+SUM(E106:E129)</f>
        <v>0</v>
      </c>
      <c r="F134" s="48"/>
      <c r="G134" s="48">
        <f>+SUM(G106:G117)</f>
        <v>0</v>
      </c>
      <c r="H134" s="48">
        <f t="shared" ref="H134" si="19">+SUM(H106:H129)</f>
        <v>0</v>
      </c>
    </row>
    <row r="135" spans="1:10" hidden="1">
      <c r="B135" s="28"/>
      <c r="C135" s="28"/>
      <c r="D135" s="28"/>
      <c r="E135" s="29"/>
      <c r="F135" s="29"/>
      <c r="G135" s="29"/>
      <c r="H135" s="29"/>
    </row>
    <row r="136" spans="1:10">
      <c r="A136" s="29"/>
      <c r="B136" s="29"/>
      <c r="C136" s="29"/>
      <c r="D136" s="29"/>
      <c r="E136" s="29"/>
      <c r="F136" s="29"/>
      <c r="G136" s="29"/>
      <c r="H136" s="29"/>
    </row>
    <row r="137" spans="1:10">
      <c r="F137" s="29"/>
    </row>
    <row r="138" spans="1:10" ht="15.75" thickBot="1">
      <c r="B138" s="250" t="s">
        <v>95</v>
      </c>
      <c r="C138" s="251"/>
      <c r="D138" s="251"/>
      <c r="E138" s="252"/>
      <c r="F138" s="29"/>
    </row>
    <row r="139" spans="1:10" ht="30">
      <c r="B139" s="22" t="s">
        <v>5</v>
      </c>
      <c r="C139" s="50" t="s">
        <v>288</v>
      </c>
      <c r="D139" s="22"/>
      <c r="E139" s="60" t="s">
        <v>25</v>
      </c>
      <c r="F139" s="29"/>
      <c r="G139" s="230" t="s">
        <v>289</v>
      </c>
      <c r="H139" s="231"/>
      <c r="I139" s="232"/>
    </row>
    <row r="140" spans="1:10">
      <c r="B140" s="139" t="s">
        <v>145</v>
      </c>
      <c r="C140" s="190">
        <v>1576345</v>
      </c>
      <c r="D140" s="128"/>
      <c r="E140" s="135"/>
      <c r="F140" s="29"/>
      <c r="G140" s="233"/>
      <c r="H140" s="234"/>
      <c r="I140" s="235"/>
    </row>
    <row r="141" spans="1:10">
      <c r="B141" s="128" t="s">
        <v>146</v>
      </c>
      <c r="C141" s="190">
        <v>1510214</v>
      </c>
      <c r="D141" s="128"/>
      <c r="E141" s="135"/>
      <c r="F141" s="29"/>
      <c r="G141" s="233"/>
      <c r="H141" s="234"/>
      <c r="I141" s="235"/>
    </row>
    <row r="142" spans="1:10">
      <c r="B142" s="139" t="s">
        <v>147</v>
      </c>
      <c r="C142" s="190">
        <v>1643124</v>
      </c>
      <c r="D142" s="128"/>
      <c r="E142" s="135"/>
      <c r="F142" s="29"/>
      <c r="G142" s="233"/>
      <c r="H142" s="234"/>
      <c r="I142" s="235"/>
    </row>
    <row r="143" spans="1:10">
      <c r="B143" s="128" t="s">
        <v>148</v>
      </c>
      <c r="C143" s="190">
        <v>1396427</v>
      </c>
      <c r="D143" s="128"/>
      <c r="E143" s="135"/>
      <c r="F143" s="29"/>
      <c r="G143" s="233"/>
      <c r="H143" s="234"/>
      <c r="I143" s="235"/>
    </row>
    <row r="144" spans="1:10">
      <c r="B144" s="139" t="s">
        <v>149</v>
      </c>
      <c r="C144" s="190">
        <v>1038923</v>
      </c>
      <c r="D144" s="128"/>
      <c r="E144" s="135"/>
      <c r="F144" s="29"/>
      <c r="G144" s="233"/>
      <c r="H144" s="234"/>
      <c r="I144" s="235"/>
    </row>
    <row r="145" spans="2:9">
      <c r="B145" s="128" t="s">
        <v>150</v>
      </c>
      <c r="C145" s="190">
        <v>1210917</v>
      </c>
      <c r="D145" s="128"/>
      <c r="E145" s="135"/>
      <c r="F145" s="29"/>
      <c r="G145" s="233"/>
      <c r="H145" s="234"/>
      <c r="I145" s="235"/>
    </row>
    <row r="146" spans="2:9">
      <c r="B146" s="139" t="s">
        <v>151</v>
      </c>
      <c r="C146" s="190">
        <v>1347263</v>
      </c>
      <c r="D146" s="128"/>
      <c r="E146" s="135"/>
      <c r="F146" s="29"/>
      <c r="G146" s="233"/>
      <c r="H146" s="234"/>
      <c r="I146" s="235"/>
    </row>
    <row r="147" spans="2:9">
      <c r="B147" s="128" t="s">
        <v>152</v>
      </c>
      <c r="C147" s="190">
        <v>1395966</v>
      </c>
      <c r="D147" s="128"/>
      <c r="E147" s="135"/>
      <c r="F147" s="29"/>
      <c r="G147" s="233"/>
      <c r="H147" s="234"/>
      <c r="I147" s="235"/>
    </row>
    <row r="148" spans="2:9">
      <c r="B148" s="139" t="s">
        <v>153</v>
      </c>
      <c r="C148" s="190">
        <v>1457191</v>
      </c>
      <c r="D148" s="128"/>
      <c r="E148" s="135"/>
      <c r="F148" s="54"/>
      <c r="G148" s="233"/>
      <c r="H148" s="234"/>
      <c r="I148" s="235"/>
    </row>
    <row r="149" spans="2:9">
      <c r="B149" s="128" t="s">
        <v>154</v>
      </c>
      <c r="C149" s="190">
        <v>1455651</v>
      </c>
      <c r="D149" s="128"/>
      <c r="E149" s="135"/>
      <c r="F149" s="54"/>
      <c r="G149" s="233"/>
      <c r="H149" s="234"/>
      <c r="I149" s="235"/>
    </row>
    <row r="150" spans="2:9" ht="15.75" thickBot="1">
      <c r="B150" s="139" t="s">
        <v>155</v>
      </c>
      <c r="C150" s="190">
        <v>1442318</v>
      </c>
      <c r="D150" s="128"/>
      <c r="E150" s="135"/>
      <c r="F150" s="54"/>
      <c r="G150" s="236"/>
      <c r="H150" s="237"/>
      <c r="I150" s="238"/>
    </row>
    <row r="151" spans="2:9">
      <c r="B151" s="128" t="s">
        <v>156</v>
      </c>
      <c r="C151" s="190">
        <v>1507221</v>
      </c>
      <c r="D151" s="128"/>
      <c r="E151" s="135"/>
      <c r="F151" s="54"/>
    </row>
    <row r="152" spans="2:9">
      <c r="B152" s="139" t="s">
        <v>145</v>
      </c>
      <c r="C152" s="190">
        <v>1456763</v>
      </c>
      <c r="D152" s="134"/>
      <c r="E152" s="135"/>
      <c r="F152" s="54"/>
    </row>
    <row r="153" spans="2:9">
      <c r="B153" s="128" t="s">
        <v>146</v>
      </c>
      <c r="C153" s="190">
        <v>1469170</v>
      </c>
      <c r="D153" s="134"/>
      <c r="E153" s="135"/>
      <c r="F153" s="54"/>
    </row>
    <row r="154" spans="2:9">
      <c r="B154" s="139" t="s">
        <v>147</v>
      </c>
      <c r="C154" s="190">
        <v>1607425</v>
      </c>
      <c r="D154" s="134"/>
      <c r="E154" s="135"/>
      <c r="F154" s="54"/>
    </row>
    <row r="155" spans="2:9">
      <c r="B155" s="128" t="s">
        <v>148</v>
      </c>
      <c r="C155" s="190">
        <v>1464980</v>
      </c>
      <c r="D155" s="134"/>
      <c r="E155" s="135"/>
      <c r="F155" s="54"/>
    </row>
    <row r="156" spans="2:9">
      <c r="B156" s="139" t="s">
        <v>149</v>
      </c>
      <c r="C156" s="190">
        <v>1568013</v>
      </c>
      <c r="D156" s="134"/>
      <c r="E156" s="135"/>
      <c r="F156" s="54"/>
    </row>
    <row r="157" spans="2:9">
      <c r="B157" s="128" t="s">
        <v>150</v>
      </c>
      <c r="C157" s="190">
        <v>1496441</v>
      </c>
      <c r="D157" s="134"/>
      <c r="E157" s="135"/>
      <c r="F157" s="54"/>
    </row>
    <row r="158" spans="2:9">
      <c r="B158" s="139" t="s">
        <v>151</v>
      </c>
      <c r="C158" s="190">
        <v>1452912</v>
      </c>
      <c r="D158" s="134"/>
      <c r="E158" s="135"/>
      <c r="F158" s="54"/>
    </row>
    <row r="159" spans="2:9">
      <c r="B159" s="128" t="s">
        <v>152</v>
      </c>
      <c r="C159" s="190">
        <v>1565569</v>
      </c>
      <c r="D159" s="134"/>
      <c r="E159" s="135"/>
      <c r="F159" s="54"/>
    </row>
    <row r="160" spans="2:9">
      <c r="B160" s="139" t="s">
        <v>153</v>
      </c>
      <c r="C160" s="190">
        <v>1577130</v>
      </c>
      <c r="D160" s="134"/>
      <c r="E160" s="135"/>
      <c r="F160" s="54"/>
    </row>
    <row r="161" spans="1:6">
      <c r="B161" s="128" t="s">
        <v>154</v>
      </c>
      <c r="C161" s="190">
        <v>1536119</v>
      </c>
      <c r="D161" s="134"/>
      <c r="E161" s="135"/>
      <c r="F161" s="54"/>
    </row>
    <row r="162" spans="1:6">
      <c r="B162" s="139" t="s">
        <v>155</v>
      </c>
      <c r="C162" s="190">
        <v>1509886</v>
      </c>
      <c r="D162" s="134"/>
      <c r="E162" s="135"/>
      <c r="F162" s="54"/>
    </row>
    <row r="163" spans="1:6">
      <c r="B163" s="128" t="s">
        <v>156</v>
      </c>
      <c r="C163" s="190">
        <v>1551374</v>
      </c>
      <c r="D163" s="134"/>
      <c r="E163" s="135"/>
      <c r="F163" s="54"/>
    </row>
    <row r="164" spans="1:6">
      <c r="A164" s="2"/>
      <c r="B164" s="2"/>
      <c r="C164" s="2"/>
      <c r="D164" s="2"/>
      <c r="E164" s="2"/>
      <c r="F164" s="54"/>
    </row>
    <row r="165" spans="1:6">
      <c r="B165" s="61" t="s">
        <v>9</v>
      </c>
      <c r="C165" s="61"/>
      <c r="D165" s="61"/>
      <c r="E165" s="48" t="e">
        <f>+AVERAGE(E140:E163)</f>
        <v>#DIV/0!</v>
      </c>
      <c r="F165" s="54"/>
    </row>
    <row r="166" spans="1:6">
      <c r="B166" s="61" t="s">
        <v>23</v>
      </c>
      <c r="C166" s="61"/>
      <c r="D166" s="61"/>
      <c r="E166" s="48">
        <f>+MAX(E140:E163)</f>
        <v>0</v>
      </c>
      <c r="F166" s="54"/>
    </row>
    <row r="167" spans="1:6">
      <c r="B167" s="61" t="s">
        <v>24</v>
      </c>
      <c r="C167" s="61"/>
      <c r="D167" s="61"/>
      <c r="E167" s="48">
        <f>+MIN(E140:E163)</f>
        <v>0</v>
      </c>
      <c r="F167" s="54"/>
    </row>
    <row r="168" spans="1:6">
      <c r="B168" s="61" t="s">
        <v>83</v>
      </c>
      <c r="C168" s="61"/>
      <c r="D168" s="61"/>
      <c r="E168" s="79">
        <f>SUM(E140:E163)</f>
        <v>0</v>
      </c>
    </row>
  </sheetData>
  <mergeCells count="72">
    <mergeCell ref="G46:H46"/>
    <mergeCell ref="G43:H43"/>
    <mergeCell ref="G41:H41"/>
    <mergeCell ref="G50:H51"/>
    <mergeCell ref="G49:H49"/>
    <mergeCell ref="G44:H45"/>
    <mergeCell ref="I71:J71"/>
    <mergeCell ref="B70:J70"/>
    <mergeCell ref="I97:J100"/>
    <mergeCell ref="I96:J96"/>
    <mergeCell ref="I86:J87"/>
    <mergeCell ref="I88:J88"/>
    <mergeCell ref="I90:J90"/>
    <mergeCell ref="I91:J91"/>
    <mergeCell ref="I92:J92"/>
    <mergeCell ref="I77:J77"/>
    <mergeCell ref="I79:J79"/>
    <mergeCell ref="I80:J81"/>
    <mergeCell ref="I82:J82"/>
    <mergeCell ref="I85:J85"/>
    <mergeCell ref="I72:J72"/>
    <mergeCell ref="I74:J74"/>
    <mergeCell ref="G39:H39"/>
    <mergeCell ref="H24:I24"/>
    <mergeCell ref="H25:I25"/>
    <mergeCell ref="H26:I26"/>
    <mergeCell ref="H27:I27"/>
    <mergeCell ref="G38:H38"/>
    <mergeCell ref="B36:H36"/>
    <mergeCell ref="H19:I19"/>
    <mergeCell ref="H20:I20"/>
    <mergeCell ref="H21:I21"/>
    <mergeCell ref="H22:I22"/>
    <mergeCell ref="H23:I23"/>
    <mergeCell ref="B2:I2"/>
    <mergeCell ref="H5:I5"/>
    <mergeCell ref="H6:I6"/>
    <mergeCell ref="H7:I7"/>
    <mergeCell ref="H8:I8"/>
    <mergeCell ref="I73:J73"/>
    <mergeCell ref="B138:E138"/>
    <mergeCell ref="H3:I3"/>
    <mergeCell ref="H9:I9"/>
    <mergeCell ref="H10:I10"/>
    <mergeCell ref="H11:I11"/>
    <mergeCell ref="H12:I12"/>
    <mergeCell ref="H13:I13"/>
    <mergeCell ref="B104:J104"/>
    <mergeCell ref="H14:I14"/>
    <mergeCell ref="H15:I15"/>
    <mergeCell ref="H16:I16"/>
    <mergeCell ref="H17:I17"/>
    <mergeCell ref="I105:J105"/>
    <mergeCell ref="I106:J106"/>
    <mergeCell ref="H18:I18"/>
    <mergeCell ref="I125:J125"/>
    <mergeCell ref="I126:J126"/>
    <mergeCell ref="I107:J107"/>
    <mergeCell ref="I108:J108"/>
    <mergeCell ref="I111:J111"/>
    <mergeCell ref="I122:J122"/>
    <mergeCell ref="I124:J124"/>
    <mergeCell ref="I113:J113"/>
    <mergeCell ref="I114:J115"/>
    <mergeCell ref="I116:J116"/>
    <mergeCell ref="I119:J119"/>
    <mergeCell ref="I120:J121"/>
    <mergeCell ref="G139:I150"/>
    <mergeCell ref="J129:J130"/>
    <mergeCell ref="J131:J132"/>
    <mergeCell ref="I129:I130"/>
    <mergeCell ref="I131:I132"/>
  </mergeCells>
  <phoneticPr fontId="20" type="noConversion"/>
  <hyperlinks>
    <hyperlink ref="G44" r:id="rId1" xr:uid="{00000000-0004-0000-0400-000000000000}"/>
    <hyperlink ref="I80" r:id="rId2" xr:uid="{00000000-0004-0000-0400-000001000000}"/>
    <hyperlink ref="J131" r:id="rId3" xr:uid="{00000000-0004-0000-0400-000002000000}"/>
    <hyperlink ref="I91" r:id="rId4" xr:uid="{00000000-0004-0000-0400-000003000000}"/>
    <hyperlink ref="I86" r:id="rId5" location="q=galones+a+litros&amp;*" xr:uid="{00000000-0004-0000-0400-000004000000}"/>
    <hyperlink ref="I97" r:id="rId6" xr:uid="{00000000-0004-0000-0400-000005000000}"/>
    <hyperlink ref="I120" r:id="rId7" location="q=galones+a+litros&amp;*" xr:uid="{00000000-0004-0000-0400-000006000000}"/>
    <hyperlink ref="I114" r:id="rId8" xr:uid="{00000000-0004-0000-0400-000007000000}"/>
  </hyperlinks>
  <pageMargins left="0.7" right="0.7" top="0.75" bottom="0.75" header="0.3" footer="0.3"/>
  <pageSetup orientation="portrait" r:id="rId9"/>
  <ignoredErrors>
    <ignoredError sqref="G29:G31 E30:E32 E132:H133 E131:G131 H131 E97:H99 E100:F100 H100 E134:F134 H134 E166:E167 E4:E27 D29:D32 C29:C32" unlockedFormula="1"/>
  </ignoredErrors>
  <drawing r:id="rId1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44"/>
  <sheetViews>
    <sheetView zoomScale="70" zoomScaleNormal="70" workbookViewId="0">
      <selection activeCell="D25" sqref="D25:D30"/>
    </sheetView>
  </sheetViews>
  <sheetFormatPr baseColWidth="10" defaultColWidth="11.42578125" defaultRowHeight="15"/>
  <cols>
    <col min="1" max="1" width="35.85546875" style="53" customWidth="1"/>
    <col min="2" max="2" width="28.85546875" style="53" customWidth="1"/>
    <col min="3" max="3" width="25.42578125" style="53" customWidth="1"/>
    <col min="4" max="4" width="15.28515625" style="53" customWidth="1"/>
    <col min="5" max="5" width="15.85546875" style="53" customWidth="1"/>
    <col min="6" max="6" width="15.85546875" style="53" bestFit="1" customWidth="1"/>
    <col min="7" max="7" width="11.42578125" style="53" bestFit="1" customWidth="1"/>
    <col min="8" max="8" width="14.85546875" style="53" customWidth="1"/>
    <col min="9" max="9" width="23.28515625" style="53" bestFit="1" customWidth="1"/>
    <col min="10" max="10" width="21" style="53" customWidth="1"/>
    <col min="11" max="11" width="16.85546875" style="53" customWidth="1"/>
    <col min="12" max="16384" width="11.42578125" style="53"/>
  </cols>
  <sheetData>
    <row r="1" spans="1:10" ht="31.5" customHeight="1"/>
    <row r="2" spans="1:10" ht="18.75">
      <c r="A2" s="259" t="s">
        <v>96</v>
      </c>
      <c r="B2" s="259"/>
      <c r="C2" s="259"/>
      <c r="D2" s="259"/>
      <c r="F2" s="80"/>
      <c r="G2" s="80"/>
      <c r="H2" s="80"/>
      <c r="I2" s="81"/>
      <c r="J2" s="81"/>
    </row>
    <row r="3" spans="1:10">
      <c r="A3" s="22" t="s">
        <v>5</v>
      </c>
      <c r="B3" s="22" t="str">
        <f>+'CONSUMOS Y PRODUCCIÓN'!B2</f>
        <v>ENERGÍA ELÉCTRICA</v>
      </c>
      <c r="C3" s="22" t="s">
        <v>137</v>
      </c>
      <c r="D3" s="22" t="s">
        <v>46</v>
      </c>
    </row>
    <row r="4" spans="1:10">
      <c r="A4" s="82" t="str">
        <f>+'CONSUMOS Y PRODUCCIÓN'!B4</f>
        <v>ENERO</v>
      </c>
      <c r="B4" s="77">
        <f>+'CONSUMOS Y PRODUCCIÓN'!E4</f>
        <v>37920</v>
      </c>
      <c r="C4" s="77">
        <f>+'CONSUMOS Y PRODUCCIÓN'!F38</f>
        <v>10923332.546</v>
      </c>
      <c r="D4" s="77">
        <f t="shared" ref="D4:D15" si="0">+SUM(B4:C4)</f>
        <v>10961252.546</v>
      </c>
      <c r="G4" s="83"/>
      <c r="H4" s="84"/>
    </row>
    <row r="5" spans="1:10">
      <c r="A5" s="82" t="str">
        <f>+'CONSUMOS Y PRODUCCIÓN'!B5</f>
        <v>FEBRERO</v>
      </c>
      <c r="B5" s="77">
        <f>+'CONSUMOS Y PRODUCCIÓN'!E5</f>
        <v>34420</v>
      </c>
      <c r="C5" s="77">
        <f>+'CONSUMOS Y PRODUCCIÓN'!F39</f>
        <v>10605855.036</v>
      </c>
      <c r="D5" s="77">
        <f t="shared" si="0"/>
        <v>10640275.036</v>
      </c>
      <c r="G5" s="83"/>
      <c r="H5" s="84"/>
    </row>
    <row r="6" spans="1:10">
      <c r="A6" s="82" t="str">
        <f>+'CONSUMOS Y PRODUCCIÓN'!B6</f>
        <v>MARZO</v>
      </c>
      <c r="B6" s="77">
        <f>+'CONSUMOS Y PRODUCCIÓN'!E6</f>
        <v>45020</v>
      </c>
      <c r="C6" s="77">
        <f>+'CONSUMOS Y PRODUCCIÓN'!F40</f>
        <v>11445984.0768</v>
      </c>
      <c r="D6" s="77">
        <f t="shared" si="0"/>
        <v>11491004.0768</v>
      </c>
      <c r="G6" s="83"/>
      <c r="H6" s="84"/>
    </row>
    <row r="7" spans="1:10" ht="18">
      <c r="A7" s="82" t="str">
        <f>+'CONSUMOS Y PRODUCCIÓN'!B7</f>
        <v>ABRIL</v>
      </c>
      <c r="B7" s="77">
        <f>+'CONSUMOS Y PRODUCCIÓN'!E7</f>
        <v>48980</v>
      </c>
      <c r="C7" s="77">
        <f>+'CONSUMOS Y PRODUCCIÓN'!F41</f>
        <v>9531454.4443999995</v>
      </c>
      <c r="D7" s="77">
        <f t="shared" si="0"/>
        <v>9580434.4443999995</v>
      </c>
      <c r="G7" s="83"/>
      <c r="H7" s="84"/>
      <c r="I7" s="85"/>
    </row>
    <row r="8" spans="1:10">
      <c r="A8" s="82" t="str">
        <f>+'CONSUMOS Y PRODUCCIÓN'!B8</f>
        <v>MAYO</v>
      </c>
      <c r="B8" s="77">
        <f>+'CONSUMOS Y PRODUCCIÓN'!E8</f>
        <v>39940</v>
      </c>
      <c r="C8" s="77">
        <f>+'CONSUMOS Y PRODUCCIÓN'!F42</f>
        <v>7094606.6800000006</v>
      </c>
      <c r="D8" s="77">
        <f t="shared" si="0"/>
        <v>7134546.6800000006</v>
      </c>
      <c r="G8" s="83"/>
      <c r="H8" s="84"/>
    </row>
    <row r="9" spans="1:10">
      <c r="A9" s="82" t="str">
        <f>+'CONSUMOS Y PRODUCCIÓN'!B9</f>
        <v>JUNIO</v>
      </c>
      <c r="B9" s="77">
        <f>+'CONSUMOS Y PRODUCCIÓN'!E9</f>
        <v>44560</v>
      </c>
      <c r="C9" s="77">
        <f>+'CONSUMOS Y PRODUCCIÓN'!F43</f>
        <v>8404598.4428000003</v>
      </c>
      <c r="D9" s="77">
        <f t="shared" si="0"/>
        <v>8449158.4428000003</v>
      </c>
      <c r="G9" s="83"/>
      <c r="H9" s="84"/>
    </row>
    <row r="10" spans="1:10">
      <c r="A10" s="82" t="str">
        <f>+'CONSUMOS Y PRODUCCIÓN'!B10</f>
        <v>JULIO</v>
      </c>
      <c r="B10" s="77">
        <f>+'CONSUMOS Y PRODUCCIÓN'!E10</f>
        <v>41860</v>
      </c>
      <c r="C10" s="77">
        <f>+'CONSUMOS Y PRODUCCIÓN'!F44</f>
        <v>9134934.6670399997</v>
      </c>
      <c r="D10" s="77">
        <f t="shared" si="0"/>
        <v>9176794.6670399997</v>
      </c>
      <c r="G10" s="83"/>
      <c r="H10" s="84"/>
    </row>
    <row r="11" spans="1:10">
      <c r="A11" s="82" t="str">
        <f>+'CONSUMOS Y PRODUCCIÓN'!B11</f>
        <v>AGOSTO</v>
      </c>
      <c r="B11" s="77">
        <f>+'CONSUMOS Y PRODUCCIÓN'!E11</f>
        <v>21560</v>
      </c>
      <c r="C11" s="77">
        <f>+'CONSUMOS Y PRODUCCIÓN'!F45</f>
        <v>9623917.1114800014</v>
      </c>
      <c r="D11" s="77">
        <f t="shared" si="0"/>
        <v>9645477.1114800014</v>
      </c>
      <c r="G11" s="83"/>
      <c r="H11" s="84"/>
    </row>
    <row r="12" spans="1:10">
      <c r="A12" s="82" t="str">
        <f>+'CONSUMOS Y PRODUCCIÓN'!B12</f>
        <v>SEPTIEMBRE</v>
      </c>
      <c r="B12" s="77">
        <f>+'CONSUMOS Y PRODUCCIÓN'!E12</f>
        <v>46180</v>
      </c>
      <c r="C12" s="77">
        <f>+'CONSUMOS Y PRODUCCIÓN'!F46</f>
        <v>10036251.471260002</v>
      </c>
      <c r="D12" s="77">
        <f t="shared" si="0"/>
        <v>10082431.471260002</v>
      </c>
      <c r="G12" s="83"/>
      <c r="H12" s="84"/>
    </row>
    <row r="13" spans="1:10">
      <c r="A13" s="82" t="str">
        <f>+'CONSUMOS Y PRODUCCIÓN'!B13</f>
        <v>OCTUBRE</v>
      </c>
      <c r="B13" s="77">
        <f>+'CONSUMOS Y PRODUCCIÓN'!E13</f>
        <v>52980</v>
      </c>
      <c r="C13" s="77">
        <f>+'CONSUMOS Y PRODUCCIÓN'!F47</f>
        <v>10325750.134</v>
      </c>
      <c r="D13" s="77">
        <f t="shared" si="0"/>
        <v>10378730.134</v>
      </c>
      <c r="G13" s="83"/>
      <c r="H13" s="84"/>
    </row>
    <row r="14" spans="1:10">
      <c r="A14" s="82" t="str">
        <f>+'CONSUMOS Y PRODUCCIÓN'!B14</f>
        <v>NOVIEMBRE</v>
      </c>
      <c r="B14" s="77">
        <f>+'CONSUMOS Y PRODUCCIÓN'!E14</f>
        <v>45340</v>
      </c>
      <c r="C14" s="77">
        <f>+'CONSUMOS Y PRODUCCIÓN'!F48</f>
        <v>10050416.628</v>
      </c>
      <c r="D14" s="77">
        <f t="shared" si="0"/>
        <v>10095756.628</v>
      </c>
      <c r="G14" s="83"/>
      <c r="H14" s="84"/>
    </row>
    <row r="15" spans="1:10">
      <c r="A15" s="82" t="str">
        <f>+'CONSUMOS Y PRODUCCIÓN'!B15</f>
        <v>DICIEMBRE</v>
      </c>
      <c r="B15" s="77">
        <f>+'CONSUMOS Y PRODUCCIÓN'!E15</f>
        <v>45168</v>
      </c>
      <c r="C15" s="77">
        <f>+'CONSUMOS Y PRODUCCIÓN'!F49</f>
        <v>11010048.575680001</v>
      </c>
      <c r="D15" s="77">
        <f t="shared" si="0"/>
        <v>11055216.575680001</v>
      </c>
      <c r="G15" s="83"/>
      <c r="H15" s="84"/>
    </row>
    <row r="16" spans="1:10">
      <c r="A16" s="82"/>
      <c r="B16" s="77"/>
      <c r="C16" s="77"/>
      <c r="D16" s="77"/>
      <c r="G16" s="83"/>
      <c r="H16" s="84"/>
    </row>
    <row r="17" spans="1:9">
      <c r="A17" s="82"/>
      <c r="B17" s="77"/>
      <c r="C17" s="77"/>
      <c r="D17" s="77"/>
      <c r="G17" s="83"/>
      <c r="H17" s="84"/>
    </row>
    <row r="18" spans="1:9">
      <c r="A18" s="47" t="s">
        <v>83</v>
      </c>
      <c r="B18" s="77">
        <f>+SUM(B4:B15)</f>
        <v>503928</v>
      </c>
      <c r="C18" s="77">
        <f>+SUM(C4:C15)</f>
        <v>118187149.81346001</v>
      </c>
      <c r="D18" s="77">
        <f>+SUM(D4:D15)</f>
        <v>118691077.81346001</v>
      </c>
    </row>
    <row r="19" spans="1:9">
      <c r="A19" s="51" t="s">
        <v>9</v>
      </c>
      <c r="B19" s="103">
        <f>+AVERAGE(B4:B17)</f>
        <v>41994</v>
      </c>
      <c r="C19" s="103">
        <f>+AVERAGE(C4:C17)</f>
        <v>9848929.1511216667</v>
      </c>
      <c r="D19" s="103">
        <f>+AVERAGE(D4:D17)</f>
        <v>9890923.1511216667</v>
      </c>
      <c r="G19" s="83"/>
      <c r="H19" s="84"/>
      <c r="I19" s="84"/>
    </row>
    <row r="20" spans="1:9">
      <c r="A20" s="51" t="s">
        <v>23</v>
      </c>
      <c r="B20" s="103">
        <f>+MAX(B4:B17)</f>
        <v>52980</v>
      </c>
      <c r="C20" s="103">
        <f>+MAX(C4:C17)</f>
        <v>11445984.0768</v>
      </c>
      <c r="D20" s="103">
        <f>+MAX(D4:D17)</f>
        <v>11491004.0768</v>
      </c>
      <c r="G20" s="83"/>
      <c r="H20" s="84"/>
      <c r="I20" s="84"/>
    </row>
    <row r="21" spans="1:9">
      <c r="A21" s="51" t="s">
        <v>24</v>
      </c>
      <c r="B21" s="103">
        <f>+MIN(B5:B17)</f>
        <v>21560</v>
      </c>
      <c r="C21" s="103">
        <f>+MIN(C5:C17)</f>
        <v>7094606.6800000006</v>
      </c>
      <c r="D21" s="103">
        <f>+MIN(D5:D17)</f>
        <v>7134546.6800000006</v>
      </c>
      <c r="G21" s="83"/>
      <c r="H21" s="84"/>
      <c r="I21" s="84"/>
    </row>
    <row r="22" spans="1:9">
      <c r="A22" s="56"/>
      <c r="B22" s="87"/>
      <c r="C22" s="87"/>
      <c r="D22" s="87"/>
      <c r="G22" s="83"/>
      <c r="H22" s="84"/>
      <c r="I22" s="84"/>
    </row>
    <row r="23" spans="1:9">
      <c r="G23" s="83"/>
      <c r="H23" s="84"/>
      <c r="I23" s="84"/>
    </row>
    <row r="24" spans="1:9">
      <c r="A24" s="256" t="s">
        <v>48</v>
      </c>
      <c r="B24" s="258"/>
      <c r="C24" s="22"/>
      <c r="D24" s="137"/>
      <c r="G24" s="83"/>
      <c r="H24" s="84"/>
      <c r="I24" s="84"/>
    </row>
    <row r="25" spans="1:9">
      <c r="A25" s="22" t="s">
        <v>49</v>
      </c>
      <c r="B25" s="22" t="s">
        <v>26</v>
      </c>
      <c r="C25" s="22" t="s">
        <v>50</v>
      </c>
      <c r="D25" s="265"/>
      <c r="G25" s="83"/>
      <c r="H25" s="84"/>
      <c r="I25" s="84"/>
    </row>
    <row r="26" spans="1:9">
      <c r="A26" s="102" t="str">
        <f>+B3</f>
        <v>ENERGÍA ELÉCTRICA</v>
      </c>
      <c r="B26" s="77">
        <f>+B18</f>
        <v>503928</v>
      </c>
      <c r="C26" s="88">
        <f>+B26/$B$30</f>
        <v>4.2457108763642275E-3</v>
      </c>
      <c r="D26" s="265"/>
      <c r="G26" s="83"/>
      <c r="H26" s="84"/>
      <c r="I26" s="84"/>
    </row>
    <row r="27" spans="1:9">
      <c r="A27" s="102" t="str">
        <f>+C3</f>
        <v xml:space="preserve">GAS NATURAL </v>
      </c>
      <c r="B27" s="77">
        <f>+C18</f>
        <v>118187149.81346001</v>
      </c>
      <c r="C27" s="88">
        <f>+B27/$B$30</f>
        <v>0.99575428912363573</v>
      </c>
      <c r="D27" s="265"/>
      <c r="G27" s="83"/>
      <c r="H27" s="84"/>
      <c r="I27" s="84"/>
    </row>
    <row r="28" spans="1:9" hidden="1">
      <c r="A28" s="102" t="e">
        <f>+#REF!</f>
        <v>#REF!</v>
      </c>
      <c r="B28" s="77" t="e">
        <f>+#REF!</f>
        <v>#REF!</v>
      </c>
      <c r="C28" s="88" t="e">
        <f>+B28/$B$30</f>
        <v>#REF!</v>
      </c>
      <c r="D28" s="265"/>
      <c r="G28" s="83"/>
      <c r="H28" s="84"/>
      <c r="I28" s="84"/>
    </row>
    <row r="29" spans="1:9" hidden="1">
      <c r="A29" s="102" t="e">
        <f>+#REF!</f>
        <v>#REF!</v>
      </c>
      <c r="B29" s="77" t="e">
        <f>+#REF!</f>
        <v>#REF!</v>
      </c>
      <c r="C29" s="88" t="e">
        <f>+B29/$B$30</f>
        <v>#REF!</v>
      </c>
      <c r="D29" s="265"/>
      <c r="G29" s="83"/>
      <c r="H29" s="84"/>
      <c r="I29" s="84"/>
    </row>
    <row r="30" spans="1:9">
      <c r="A30" s="47" t="s">
        <v>30</v>
      </c>
      <c r="B30" s="77">
        <f>+SUM(B26:B27)</f>
        <v>118691077.81346001</v>
      </c>
      <c r="C30" s="86"/>
      <c r="D30" s="265"/>
      <c r="G30" s="83"/>
      <c r="H30" s="84"/>
      <c r="I30" s="84"/>
    </row>
    <row r="31" spans="1:9">
      <c r="G31" s="83"/>
    </row>
    <row r="32" spans="1:9">
      <c r="G32" s="83"/>
    </row>
    <row r="33" spans="1:7">
      <c r="A33" s="253" t="s">
        <v>51</v>
      </c>
      <c r="B33" s="253"/>
      <c r="C33" s="253"/>
      <c r="G33" s="83"/>
    </row>
    <row r="34" spans="1:7">
      <c r="A34" s="22" t="s">
        <v>49</v>
      </c>
      <c r="B34" s="22" t="s">
        <v>52</v>
      </c>
      <c r="C34" s="22" t="s">
        <v>50</v>
      </c>
      <c r="G34" s="83"/>
    </row>
    <row r="35" spans="1:7">
      <c r="A35" s="102" t="str">
        <f>+A26</f>
        <v>ENERGÍA ELÉCTRICA</v>
      </c>
      <c r="B35" s="76">
        <f>+'CONSUMOS Y PRODUCCIÓN'!G32</f>
        <v>273884868</v>
      </c>
      <c r="C35" s="88">
        <f>+B35/$B$39</f>
        <v>1.7333891669797704E-2</v>
      </c>
      <c r="G35" s="83"/>
    </row>
    <row r="36" spans="1:7">
      <c r="A36" s="102" t="str">
        <f>+A27</f>
        <v xml:space="preserve">GAS NATURAL </v>
      </c>
      <c r="B36" s="76">
        <f>+'CONSUMOS Y PRODUCCIÓN'!E66</f>
        <v>15526656246.3311</v>
      </c>
      <c r="C36" s="88">
        <f>+B36/$B$39</f>
        <v>0.98266610833020229</v>
      </c>
      <c r="G36" s="83"/>
    </row>
    <row r="37" spans="1:7" hidden="1">
      <c r="A37" s="102" t="e">
        <f t="shared" ref="A37" si="1">+A28</f>
        <v>#REF!</v>
      </c>
      <c r="B37" s="76">
        <f>+'CONSUMOS Y PRODUCCIÓN'!G100</f>
        <v>0</v>
      </c>
      <c r="C37" s="88">
        <f t="shared" ref="C37" si="2">+B37/$B$39</f>
        <v>0</v>
      </c>
      <c r="G37" s="83"/>
    </row>
    <row r="38" spans="1:7" hidden="1">
      <c r="A38" s="102" t="e">
        <f>+A29</f>
        <v>#REF!</v>
      </c>
      <c r="B38" s="76">
        <f>+'CONSUMOS Y PRODUCCIÓN'!G134</f>
        <v>0</v>
      </c>
      <c r="C38" s="88">
        <f>+B38/$B$39</f>
        <v>0</v>
      </c>
      <c r="G38" s="83"/>
    </row>
    <row r="39" spans="1:7">
      <c r="A39" s="76" t="s">
        <v>30</v>
      </c>
      <c r="B39" s="76">
        <f>SUM(B35:B38)</f>
        <v>15800541114.3311</v>
      </c>
      <c r="C39" s="86"/>
      <c r="G39" s="83"/>
    </row>
    <row r="40" spans="1:7">
      <c r="G40" s="83"/>
    </row>
    <row r="41" spans="1:7">
      <c r="G41" s="83"/>
    </row>
    <row r="42" spans="1:7">
      <c r="G42" s="83"/>
    </row>
    <row r="43" spans="1:7">
      <c r="G43" s="83"/>
    </row>
    <row r="44" spans="1:7">
      <c r="G44" s="83"/>
    </row>
  </sheetData>
  <mergeCells count="4">
    <mergeCell ref="A24:B24"/>
    <mergeCell ref="A33:C33"/>
    <mergeCell ref="A2:D2"/>
    <mergeCell ref="D25:D30"/>
  </mergeCells>
  <pageMargins left="0.7" right="0.7" top="0.75" bottom="0.75" header="0.3" footer="0.3"/>
  <pageSetup orientation="portrait" r:id="rId1"/>
  <ignoredErrors>
    <ignoredError sqref="B19:C21 D19:D21" unlocked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9"/>
  <dimension ref="A1:S101"/>
  <sheetViews>
    <sheetView workbookViewId="0">
      <selection activeCell="E107" sqref="E107"/>
    </sheetView>
  </sheetViews>
  <sheetFormatPr baseColWidth="10" defaultRowHeight="15"/>
  <cols>
    <col min="2" max="2" width="3" customWidth="1"/>
    <col min="3" max="3" width="18.42578125" customWidth="1"/>
  </cols>
  <sheetData>
    <row r="1" spans="1:13" ht="15.75" thickBot="1">
      <c r="A1" s="3"/>
      <c r="B1" s="3"/>
      <c r="C1" s="3"/>
      <c r="D1" s="3"/>
      <c r="E1" s="3"/>
      <c r="F1" s="3"/>
      <c r="G1" s="3"/>
      <c r="H1" s="3"/>
      <c r="I1" s="41" t="s">
        <v>22</v>
      </c>
      <c r="J1" s="3"/>
      <c r="K1" s="3"/>
      <c r="L1" s="3"/>
      <c r="M1" s="3"/>
    </row>
    <row r="2" spans="1:13" ht="21">
      <c r="A2" s="3"/>
      <c r="B2" s="3"/>
      <c r="C2" s="4" t="s">
        <v>8</v>
      </c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21">
      <c r="A3" s="3"/>
      <c r="B3" s="3"/>
      <c r="C3" s="4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ht="15" customHeight="1">
      <c r="A4" s="3"/>
      <c r="B4" s="266" t="s">
        <v>5</v>
      </c>
      <c r="C4" s="266"/>
      <c r="F4" s="5" t="e">
        <f>+#REF!</f>
        <v>#REF!</v>
      </c>
      <c r="G4" s="5" t="e">
        <f>+#REF!</f>
        <v>#REF!</v>
      </c>
      <c r="H4" s="5" t="e">
        <f>+#REF!</f>
        <v>#REF!</v>
      </c>
      <c r="I4" s="5" t="e">
        <f>+#REF!</f>
        <v>#REF!</v>
      </c>
      <c r="L4" s="6"/>
      <c r="M4" s="3"/>
    </row>
    <row r="5" spans="1:13" ht="30">
      <c r="A5" s="3"/>
      <c r="B5" s="266"/>
      <c r="C5" s="266"/>
      <c r="D5" s="21" t="s">
        <v>61</v>
      </c>
      <c r="E5" s="21" t="s">
        <v>47</v>
      </c>
      <c r="F5" s="21" t="e">
        <f>+#REF!</f>
        <v>#REF!</v>
      </c>
      <c r="G5" s="21" t="s">
        <v>73</v>
      </c>
      <c r="H5" s="21" t="e">
        <f>+#REF!</f>
        <v>#REF!</v>
      </c>
      <c r="I5" s="21" t="e">
        <f>+#REF!</f>
        <v>#REF!</v>
      </c>
      <c r="L5" s="6"/>
      <c r="M5" s="3"/>
    </row>
    <row r="6" spans="1:13">
      <c r="A6" s="3"/>
      <c r="B6" s="266"/>
      <c r="C6" s="266"/>
      <c r="D6" s="21" t="e">
        <f>+#REF!</f>
        <v>#REF!</v>
      </c>
      <c r="E6" s="21" t="e">
        <f>+#REF!</f>
        <v>#REF!</v>
      </c>
      <c r="F6" s="21" t="e">
        <f>+#REF!</f>
        <v>#REF!</v>
      </c>
      <c r="G6" s="21" t="e">
        <f>+#REF!</f>
        <v>#REF!</v>
      </c>
      <c r="H6" s="21" t="e">
        <f>+#REF!</f>
        <v>#REF!</v>
      </c>
      <c r="I6" s="21" t="e">
        <f>+#REF!</f>
        <v>#REF!</v>
      </c>
      <c r="L6" s="6"/>
      <c r="M6" s="3"/>
    </row>
    <row r="7" spans="1:13">
      <c r="A7" s="3"/>
      <c r="B7" s="7">
        <f>+'[4]Consumo Energeticos'!B7</f>
        <v>1</v>
      </c>
      <c r="C7" s="8" t="e">
        <f>+#REF!</f>
        <v>#REF!</v>
      </c>
      <c r="D7" s="32" t="e">
        <f>+#REF!</f>
        <v>#REF!</v>
      </c>
      <c r="E7" s="32" t="e">
        <f>+#REF!</f>
        <v>#REF!</v>
      </c>
      <c r="F7" s="32" t="e">
        <f>+#REF!</f>
        <v>#REF!</v>
      </c>
      <c r="G7" s="32" t="e">
        <f>+SUM(#REF!)</f>
        <v>#REF!</v>
      </c>
      <c r="H7" s="32" t="e">
        <f>+#REF!</f>
        <v>#REF!</v>
      </c>
      <c r="I7" s="32" t="e">
        <f>+#REF!</f>
        <v>#REF!</v>
      </c>
      <c r="L7" s="6"/>
      <c r="M7" s="3"/>
    </row>
    <row r="8" spans="1:13">
      <c r="A8" s="3"/>
      <c r="B8" s="7">
        <f>+'[4]Consumo Energeticos'!B8</f>
        <v>2</v>
      </c>
      <c r="C8" s="8" t="e">
        <f>+#REF!</f>
        <v>#REF!</v>
      </c>
      <c r="D8" s="32" t="e">
        <f>+#REF!</f>
        <v>#REF!</v>
      </c>
      <c r="E8" s="32" t="e">
        <f>+#REF!</f>
        <v>#REF!</v>
      </c>
      <c r="F8" s="32" t="e">
        <f>+#REF!</f>
        <v>#REF!</v>
      </c>
      <c r="G8" s="32" t="e">
        <f>+SUM(#REF!)</f>
        <v>#REF!</v>
      </c>
      <c r="H8" s="32" t="e">
        <f>+#REF!</f>
        <v>#REF!</v>
      </c>
      <c r="I8" s="32" t="e">
        <f>+#REF!</f>
        <v>#REF!</v>
      </c>
      <c r="L8" s="6"/>
      <c r="M8" s="3"/>
    </row>
    <row r="9" spans="1:13">
      <c r="A9" s="3"/>
      <c r="B9" s="7">
        <f>+'[4]Consumo Energeticos'!B9</f>
        <v>3</v>
      </c>
      <c r="C9" s="8" t="e">
        <f>+#REF!</f>
        <v>#REF!</v>
      </c>
      <c r="D9" s="32" t="e">
        <f>+#REF!</f>
        <v>#REF!</v>
      </c>
      <c r="E9" s="32" t="e">
        <f>+#REF!</f>
        <v>#REF!</v>
      </c>
      <c r="F9" s="32" t="e">
        <f>+#REF!</f>
        <v>#REF!</v>
      </c>
      <c r="G9" s="32" t="e">
        <f>+SUM(#REF!)</f>
        <v>#REF!</v>
      </c>
      <c r="H9" s="32" t="e">
        <f>+#REF!</f>
        <v>#REF!</v>
      </c>
      <c r="I9" s="32" t="e">
        <f>+#REF!</f>
        <v>#REF!</v>
      </c>
      <c r="L9" s="6"/>
      <c r="M9" s="3"/>
    </row>
    <row r="10" spans="1:13">
      <c r="A10" s="3"/>
      <c r="B10" s="7">
        <f>+'[4]Consumo Energeticos'!B10</f>
        <v>4</v>
      </c>
      <c r="C10" s="8" t="e">
        <f>+#REF!</f>
        <v>#REF!</v>
      </c>
      <c r="D10" s="32" t="e">
        <f>+#REF!</f>
        <v>#REF!</v>
      </c>
      <c r="E10" s="32" t="e">
        <f>+#REF!</f>
        <v>#REF!</v>
      </c>
      <c r="F10" s="32" t="e">
        <f>+#REF!</f>
        <v>#REF!</v>
      </c>
      <c r="G10" s="32" t="e">
        <f>+SUM(#REF!)</f>
        <v>#REF!</v>
      </c>
      <c r="H10" s="32" t="e">
        <f>+#REF!</f>
        <v>#REF!</v>
      </c>
      <c r="I10" s="32" t="e">
        <f>+#REF!</f>
        <v>#REF!</v>
      </c>
      <c r="L10" s="6"/>
      <c r="M10" s="3"/>
    </row>
    <row r="11" spans="1:13">
      <c r="A11" s="3"/>
      <c r="B11" s="7">
        <f>+'[4]Consumo Energeticos'!B11</f>
        <v>5</v>
      </c>
      <c r="C11" s="8" t="e">
        <f>+#REF!</f>
        <v>#REF!</v>
      </c>
      <c r="D11" s="32" t="e">
        <f>+#REF!</f>
        <v>#REF!</v>
      </c>
      <c r="E11" s="32" t="e">
        <f>+#REF!</f>
        <v>#REF!</v>
      </c>
      <c r="F11" s="32" t="e">
        <f>+#REF!</f>
        <v>#REF!</v>
      </c>
      <c r="G11" s="32" t="e">
        <f>+SUM(#REF!)</f>
        <v>#REF!</v>
      </c>
      <c r="H11" s="32" t="e">
        <f>+#REF!</f>
        <v>#REF!</v>
      </c>
      <c r="I11" s="32" t="e">
        <f>+#REF!</f>
        <v>#REF!</v>
      </c>
      <c r="L11" s="6"/>
      <c r="M11" s="3"/>
    </row>
    <row r="12" spans="1:13">
      <c r="A12" s="3"/>
      <c r="B12" s="7">
        <f>+'[4]Consumo Energeticos'!B12</f>
        <v>6</v>
      </c>
      <c r="C12" s="8" t="e">
        <f>+#REF!</f>
        <v>#REF!</v>
      </c>
      <c r="D12" s="32" t="e">
        <f>+#REF!</f>
        <v>#REF!</v>
      </c>
      <c r="E12" s="32" t="e">
        <f>+#REF!</f>
        <v>#REF!</v>
      </c>
      <c r="F12" s="32" t="e">
        <f>+#REF!</f>
        <v>#REF!</v>
      </c>
      <c r="G12" s="32" t="e">
        <f>+SUM(#REF!)</f>
        <v>#REF!</v>
      </c>
      <c r="H12" s="32" t="e">
        <f>+#REF!</f>
        <v>#REF!</v>
      </c>
      <c r="I12" s="32" t="e">
        <f>+#REF!</f>
        <v>#REF!</v>
      </c>
      <c r="L12" s="6"/>
      <c r="M12" s="3"/>
    </row>
    <row r="13" spans="1:13">
      <c r="A13" s="3"/>
      <c r="B13" s="7">
        <f>+'[4]Consumo Energeticos'!B13</f>
        <v>7</v>
      </c>
      <c r="C13" s="8" t="e">
        <f>+#REF!</f>
        <v>#REF!</v>
      </c>
      <c r="D13" s="32" t="e">
        <f>+#REF!</f>
        <v>#REF!</v>
      </c>
      <c r="E13" s="32" t="e">
        <f>+#REF!</f>
        <v>#REF!</v>
      </c>
      <c r="F13" s="32" t="e">
        <f>+#REF!</f>
        <v>#REF!</v>
      </c>
      <c r="G13" s="32" t="e">
        <f>+SUM(#REF!)</f>
        <v>#REF!</v>
      </c>
      <c r="H13" s="32" t="e">
        <f>+#REF!</f>
        <v>#REF!</v>
      </c>
      <c r="I13" s="32" t="e">
        <f>+#REF!</f>
        <v>#REF!</v>
      </c>
      <c r="L13" s="6"/>
      <c r="M13" s="3"/>
    </row>
    <row r="14" spans="1:13">
      <c r="A14" s="3"/>
      <c r="B14" s="7">
        <f>+'[4]Consumo Energeticos'!B14</f>
        <v>8</v>
      </c>
      <c r="C14" s="8" t="e">
        <f>+#REF!</f>
        <v>#REF!</v>
      </c>
      <c r="D14" s="32" t="e">
        <f>+#REF!</f>
        <v>#REF!</v>
      </c>
      <c r="E14" s="32" t="e">
        <f>+#REF!</f>
        <v>#REF!</v>
      </c>
      <c r="F14" s="32" t="e">
        <f>+#REF!</f>
        <v>#REF!</v>
      </c>
      <c r="G14" s="32" t="e">
        <f>+SUM(#REF!)</f>
        <v>#REF!</v>
      </c>
      <c r="H14" s="32" t="e">
        <f>+#REF!</f>
        <v>#REF!</v>
      </c>
      <c r="I14" s="32" t="e">
        <f>+#REF!</f>
        <v>#REF!</v>
      </c>
      <c r="L14" s="6"/>
      <c r="M14" s="3"/>
    </row>
    <row r="15" spans="1:13">
      <c r="A15" s="3"/>
      <c r="B15" s="7">
        <f>+'[4]Consumo Energeticos'!B15</f>
        <v>9</v>
      </c>
      <c r="C15" s="8" t="e">
        <f>+#REF!</f>
        <v>#REF!</v>
      </c>
      <c r="D15" s="32" t="e">
        <f>+#REF!</f>
        <v>#REF!</v>
      </c>
      <c r="E15" s="32" t="e">
        <f>+#REF!</f>
        <v>#REF!</v>
      </c>
      <c r="F15" s="32" t="e">
        <f>+#REF!</f>
        <v>#REF!</v>
      </c>
      <c r="G15" s="32" t="e">
        <f>+SUM(#REF!)</f>
        <v>#REF!</v>
      </c>
      <c r="H15" s="32" t="e">
        <f>+#REF!</f>
        <v>#REF!</v>
      </c>
      <c r="I15" s="32" t="e">
        <f>+#REF!</f>
        <v>#REF!</v>
      </c>
      <c r="L15" s="6"/>
      <c r="M15" s="3"/>
    </row>
    <row r="16" spans="1:13">
      <c r="A16" s="3"/>
      <c r="B16" s="7">
        <f>+'[4]Consumo Energeticos'!B16</f>
        <v>10</v>
      </c>
      <c r="C16" s="8" t="e">
        <f>+#REF!</f>
        <v>#REF!</v>
      </c>
      <c r="D16" s="32" t="e">
        <f>+#REF!</f>
        <v>#REF!</v>
      </c>
      <c r="E16" s="32" t="e">
        <f>+#REF!</f>
        <v>#REF!</v>
      </c>
      <c r="F16" s="32" t="e">
        <f>+#REF!</f>
        <v>#REF!</v>
      </c>
      <c r="G16" s="32" t="e">
        <f>+SUM(#REF!)</f>
        <v>#REF!</v>
      </c>
      <c r="H16" s="32" t="e">
        <f>+#REF!</f>
        <v>#REF!</v>
      </c>
      <c r="I16" s="32" t="e">
        <f>+#REF!</f>
        <v>#REF!</v>
      </c>
      <c r="L16" s="6"/>
      <c r="M16" s="3"/>
    </row>
    <row r="17" spans="1:19">
      <c r="A17" s="3"/>
      <c r="B17" s="7">
        <f>+'[4]Consumo Energeticos'!B17</f>
        <v>11</v>
      </c>
      <c r="C17" s="8" t="e">
        <f>+#REF!</f>
        <v>#REF!</v>
      </c>
      <c r="D17" s="32" t="e">
        <f>+#REF!</f>
        <v>#REF!</v>
      </c>
      <c r="E17" s="32" t="e">
        <f>+#REF!</f>
        <v>#REF!</v>
      </c>
      <c r="F17" s="32" t="e">
        <f>+#REF!</f>
        <v>#REF!</v>
      </c>
      <c r="G17" s="32" t="e">
        <f>+SUM(#REF!)</f>
        <v>#REF!</v>
      </c>
      <c r="H17" s="32" t="e">
        <f>+#REF!</f>
        <v>#REF!</v>
      </c>
      <c r="I17" s="32" t="e">
        <f>+#REF!</f>
        <v>#REF!</v>
      </c>
      <c r="L17" s="6"/>
      <c r="M17" s="3"/>
    </row>
    <row r="18" spans="1:19">
      <c r="A18" s="3"/>
      <c r="B18" s="7">
        <f>+'[4]Consumo Energeticos'!B18</f>
        <v>12</v>
      </c>
      <c r="C18" s="8" t="e">
        <f>+#REF!</f>
        <v>#REF!</v>
      </c>
      <c r="D18" s="32" t="e">
        <f>+#REF!</f>
        <v>#REF!</v>
      </c>
      <c r="E18" s="32" t="e">
        <f>+#REF!</f>
        <v>#REF!</v>
      </c>
      <c r="F18" s="32" t="e">
        <f>+#REF!</f>
        <v>#REF!</v>
      </c>
      <c r="G18" s="32" t="e">
        <f>+SUM(#REF!)</f>
        <v>#REF!</v>
      </c>
      <c r="H18" s="32" t="e">
        <f>+#REF!</f>
        <v>#REF!</v>
      </c>
      <c r="I18" s="32" t="e">
        <f>+#REF!</f>
        <v>#REF!</v>
      </c>
      <c r="L18" s="6"/>
      <c r="M18" s="3"/>
    </row>
    <row r="19" spans="1:19" ht="15" customHeight="1">
      <c r="A19" s="3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3"/>
    </row>
    <row r="20" spans="1:19">
      <c r="A20" s="3"/>
      <c r="B20" s="6"/>
      <c r="C20" s="9" t="s">
        <v>11</v>
      </c>
      <c r="D20" s="10" t="e">
        <f>IF(SUM(D7:D18)=0,0,MAX(D7:D18))</f>
        <v>#REF!</v>
      </c>
      <c r="E20" s="10" t="e">
        <f>IF(SUM(E7:E18)=0,0,MAX(E7:E18))</f>
        <v>#REF!</v>
      </c>
      <c r="F20" s="10" t="e">
        <f>IF(SUM(F7:F18)=0,0,MAX(F7:F18))</f>
        <v>#REF!</v>
      </c>
      <c r="G20" s="10" t="e">
        <f>IF(SUM(G7:G18)=0,0,MAX(G7:G18))</f>
        <v>#REF!</v>
      </c>
      <c r="H20" s="10" t="e">
        <f t="shared" ref="H20:I20" si="0">IF(SUM(H7:H18)=0,0,MAX(H7:H18))</f>
        <v>#REF!</v>
      </c>
      <c r="I20" s="10" t="e">
        <f t="shared" si="0"/>
        <v>#REF!</v>
      </c>
      <c r="J20" s="35"/>
      <c r="K20" s="35"/>
      <c r="L20" s="6"/>
      <c r="M20" s="3"/>
    </row>
    <row r="21" spans="1:19">
      <c r="A21" s="3"/>
      <c r="B21" s="6"/>
      <c r="C21" s="9" t="s">
        <v>12</v>
      </c>
      <c r="D21" s="10" t="e">
        <f>IF(SUM(D7:D18)=0,0,MIN(D7:D18))</f>
        <v>#REF!</v>
      </c>
      <c r="E21" s="10" t="e">
        <f>IF(SUM(E7:E18)=0,0,MIN(E7:E18))</f>
        <v>#REF!</v>
      </c>
      <c r="F21" s="10" t="e">
        <f>IF(SUM(F7:F18)=0,0,MIN(F7:F18))</f>
        <v>#REF!</v>
      </c>
      <c r="G21" s="10" t="e">
        <f>IF(SUM(G7:G18)=0,0,MIN(G7:G18))</f>
        <v>#REF!</v>
      </c>
      <c r="H21" s="10" t="e">
        <f t="shared" ref="H21:I21" si="1">IF(SUM(H7:H18)=0,0,MIN(H7:H18))</f>
        <v>#REF!</v>
      </c>
      <c r="I21" s="10" t="e">
        <f t="shared" si="1"/>
        <v>#REF!</v>
      </c>
      <c r="J21" s="35"/>
      <c r="K21" s="35"/>
      <c r="L21" s="6"/>
      <c r="M21" s="3"/>
    </row>
    <row r="22" spans="1:19">
      <c r="A22" s="3"/>
      <c r="B22" s="6"/>
      <c r="C22" s="9" t="s">
        <v>9</v>
      </c>
      <c r="D22" s="10" t="e">
        <f>IF(SUM(D7:D18)=0,0,AVERAGE(D7:D18))</f>
        <v>#REF!</v>
      </c>
      <c r="E22" s="10" t="e">
        <f>IF(SUM(E7:E18)=0,0,AVERAGE(E7:E18))</f>
        <v>#REF!</v>
      </c>
      <c r="F22" s="10" t="e">
        <f>IF(SUM(F7:F18)=0,0,AVERAGE(F7:F18))</f>
        <v>#REF!</v>
      </c>
      <c r="G22" s="10" t="e">
        <f>IF(SUM(G7:G18)=0,0,AVERAGE(G7:G18))</f>
        <v>#REF!</v>
      </c>
      <c r="H22" s="10" t="e">
        <f t="shared" ref="H22:I22" si="2">IF(SUM(H7:H18)=0,0,AVERAGE(H7:H18))</f>
        <v>#REF!</v>
      </c>
      <c r="I22" s="10" t="e">
        <f t="shared" si="2"/>
        <v>#REF!</v>
      </c>
      <c r="J22" s="35"/>
      <c r="K22" s="35"/>
      <c r="L22" s="6"/>
      <c r="M22" s="3"/>
    </row>
    <row r="23" spans="1:19">
      <c r="A23" s="3"/>
      <c r="B23" s="6"/>
      <c r="C23" s="9" t="s">
        <v>10</v>
      </c>
      <c r="D23" s="10" t="e">
        <f>IF(SUM(D7:D18)=0,0,STDEV(D7:D18))</f>
        <v>#REF!</v>
      </c>
      <c r="E23" s="10" t="e">
        <f>IF(SUM(E7:E18)=0,0,STDEV(E7:E18))</f>
        <v>#REF!</v>
      </c>
      <c r="F23" s="10" t="e">
        <f>IF(SUM(F7:F18)=0,0,STDEV(F7:F18))</f>
        <v>#REF!</v>
      </c>
      <c r="G23" s="10" t="e">
        <f>IF(SUM(G7:G18)=0,0,STDEV(G7:G18))</f>
        <v>#REF!</v>
      </c>
      <c r="H23" s="10" t="e">
        <f t="shared" ref="H23:I23" si="3">IF(SUM(H7:H18)=0,0,STDEV(H7:H18))</f>
        <v>#REF!</v>
      </c>
      <c r="I23" s="10" t="e">
        <f t="shared" si="3"/>
        <v>#REF!</v>
      </c>
      <c r="J23" s="35"/>
      <c r="K23" s="35"/>
      <c r="L23" s="6"/>
      <c r="M23" s="3"/>
    </row>
    <row r="24" spans="1:19">
      <c r="A24" s="3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3"/>
    </row>
    <row r="25" spans="1:19">
      <c r="A25" s="3"/>
      <c r="B25" s="6"/>
      <c r="C25" s="12" t="s">
        <v>13</v>
      </c>
      <c r="D25" s="6"/>
      <c r="E25" s="6"/>
      <c r="F25" s="6"/>
      <c r="G25" s="6"/>
      <c r="H25" s="6"/>
      <c r="I25" s="6"/>
      <c r="J25" s="6"/>
      <c r="K25" s="6"/>
      <c r="L25" s="6"/>
      <c r="M25" s="3"/>
    </row>
    <row r="26" spans="1:19">
      <c r="A26" s="3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3"/>
    </row>
    <row r="27" spans="1:19">
      <c r="A27" s="3"/>
      <c r="B27" s="6"/>
      <c r="C27" s="269" t="s">
        <v>14</v>
      </c>
      <c r="D27" s="269"/>
      <c r="E27" s="13" t="e">
        <f>+LINEST(E7:E18,D7:D18)</f>
        <v>#VALUE!</v>
      </c>
      <c r="F27" s="14" t="e">
        <f>+LINEST(F7:F18,D7:D18)</f>
        <v>#VALUE!</v>
      </c>
      <c r="G27" s="14" t="e">
        <f>+LINEST(G7:G18,D7:D18)</f>
        <v>#VALUE!</v>
      </c>
      <c r="H27" s="14" t="e">
        <f>+LINEST(H7:H18,D7:D18)</f>
        <v>#VALUE!</v>
      </c>
      <c r="I27" s="14" t="e">
        <f>+LINEST(I7:I18,D7:D18)</f>
        <v>#VALUE!</v>
      </c>
      <c r="J27" s="11"/>
      <c r="K27" s="11"/>
      <c r="L27" s="6"/>
      <c r="M27" s="3"/>
    </row>
    <row r="28" spans="1:19">
      <c r="A28" s="3"/>
      <c r="B28" s="6"/>
      <c r="C28" s="269" t="s">
        <v>15</v>
      </c>
      <c r="D28" s="269"/>
      <c r="E28" s="14" t="e">
        <f>+INTERCEPT(E7:E18,D7:D18)</f>
        <v>#REF!</v>
      </c>
      <c r="F28" s="14" t="e">
        <f>+INTERCEPT(F7:F18,D7:D18)</f>
        <v>#REF!</v>
      </c>
      <c r="G28" s="14" t="e">
        <f>+INTERCEPT(G7:G18,D7:D18)</f>
        <v>#REF!</v>
      </c>
      <c r="H28" s="14" t="e">
        <f>+INTERCEPT(H7:H18,D7:D18)</f>
        <v>#REF!</v>
      </c>
      <c r="I28" s="14" t="e">
        <f>+INTERCEPT(I7:I18,D7:D18)</f>
        <v>#REF!</v>
      </c>
      <c r="J28" s="11"/>
      <c r="K28" s="11"/>
      <c r="L28" s="6"/>
      <c r="M28" s="3"/>
    </row>
    <row r="29" spans="1:19">
      <c r="A29" s="3"/>
      <c r="B29" s="6"/>
      <c r="C29" s="269" t="s">
        <v>16</v>
      </c>
      <c r="D29" s="269"/>
      <c r="E29" s="13" t="e">
        <f>+RSQ(E7:E18,D7:D18)</f>
        <v>#REF!</v>
      </c>
      <c r="F29" s="14" t="e">
        <f>+RSQ(F7:F18,D7:D18)</f>
        <v>#REF!</v>
      </c>
      <c r="G29" s="13" t="e">
        <f>+RSQ(G7:G18,D7:D18)</f>
        <v>#REF!</v>
      </c>
      <c r="H29" s="13" t="e">
        <f>+RSQ(H7:H18,D7:D18)</f>
        <v>#REF!</v>
      </c>
      <c r="I29" s="13" t="e">
        <f>+RSQ(I7:I18,D7:D18)</f>
        <v>#REF!</v>
      </c>
      <c r="J29" s="42"/>
      <c r="K29" s="42"/>
      <c r="L29" s="6"/>
      <c r="M29" s="3"/>
    </row>
    <row r="30" spans="1:19">
      <c r="A30" s="3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3"/>
    </row>
    <row r="31" spans="1:19">
      <c r="A31" s="3"/>
      <c r="B31" s="270" t="s">
        <v>5</v>
      </c>
      <c r="C31" s="270"/>
      <c r="D31" s="270" t="str">
        <f>+D5</f>
        <v xml:space="preserve">Producción </v>
      </c>
      <c r="E31" s="270" t="s">
        <v>7</v>
      </c>
      <c r="F31" s="43" t="s">
        <v>71</v>
      </c>
      <c r="G31" s="43"/>
      <c r="H31" s="43"/>
      <c r="I31" s="43"/>
      <c r="J31" s="267" t="s">
        <v>47</v>
      </c>
      <c r="K31" s="267"/>
      <c r="L31" s="267" t="s">
        <v>72</v>
      </c>
      <c r="M31" s="267"/>
      <c r="N31" s="267" t="s">
        <v>69</v>
      </c>
      <c r="O31" s="267"/>
      <c r="P31" s="267" t="s">
        <v>70</v>
      </c>
      <c r="Q31" s="267"/>
      <c r="R31" s="267" t="s">
        <v>27</v>
      </c>
      <c r="S31" s="267"/>
    </row>
    <row r="32" spans="1:19" ht="45">
      <c r="A32" s="3"/>
      <c r="B32" s="270"/>
      <c r="C32" s="270"/>
      <c r="D32" s="270"/>
      <c r="E32" s="270"/>
      <c r="F32" s="38" t="e">
        <f>+F5</f>
        <v>#REF!</v>
      </c>
      <c r="G32" s="38" t="s">
        <v>69</v>
      </c>
      <c r="H32" s="38" t="s">
        <v>62</v>
      </c>
      <c r="I32" s="38" t="s">
        <v>27</v>
      </c>
      <c r="J32" s="38" t="s">
        <v>17</v>
      </c>
      <c r="K32" s="38" t="s">
        <v>18</v>
      </c>
      <c r="L32" s="38" t="s">
        <v>17</v>
      </c>
      <c r="M32" s="39" t="s">
        <v>72</v>
      </c>
      <c r="N32" s="38" t="s">
        <v>17</v>
      </c>
      <c r="O32" s="38" t="s">
        <v>69</v>
      </c>
      <c r="P32" s="38" t="s">
        <v>17</v>
      </c>
      <c r="Q32" s="38" t="s">
        <v>70</v>
      </c>
      <c r="R32" s="38" t="s">
        <v>27</v>
      </c>
      <c r="S32" s="38" t="s">
        <v>70</v>
      </c>
    </row>
    <row r="33" spans="1:19">
      <c r="A33" s="3"/>
      <c r="B33" s="270"/>
      <c r="C33" s="270"/>
      <c r="D33" s="38" t="e">
        <f t="shared" ref="D33:D45" si="4">+D6</f>
        <v>#REF!</v>
      </c>
      <c r="E33" s="38" t="s">
        <v>6</v>
      </c>
      <c r="F33" s="38" t="e">
        <f>+F6</f>
        <v>#REF!</v>
      </c>
      <c r="G33" s="38" t="s">
        <v>25</v>
      </c>
      <c r="H33" s="38" t="s">
        <v>63</v>
      </c>
      <c r="I33" s="38" t="s">
        <v>38</v>
      </c>
      <c r="J33" s="38" t="e">
        <f>+D33</f>
        <v>#REF!</v>
      </c>
      <c r="K33" s="38" t="s">
        <v>6</v>
      </c>
      <c r="L33" s="38" t="e">
        <f>+J33</f>
        <v>#REF!</v>
      </c>
      <c r="M33" s="38" t="e">
        <f>+F33</f>
        <v>#REF!</v>
      </c>
      <c r="N33" s="38" t="e">
        <f>+L33</f>
        <v>#REF!</v>
      </c>
      <c r="O33" s="38" t="s">
        <v>74</v>
      </c>
      <c r="P33" s="38" t="s">
        <v>74</v>
      </c>
      <c r="Q33" s="38" t="s">
        <v>38</v>
      </c>
      <c r="R33" s="38" t="s">
        <v>74</v>
      </c>
      <c r="S33" s="38" t="s">
        <v>38</v>
      </c>
    </row>
    <row r="34" spans="1:19" s="1" customFormat="1">
      <c r="A34" s="3"/>
      <c r="B34" s="44">
        <v>1</v>
      </c>
      <c r="C34" s="45" t="e">
        <f t="shared" ref="C34:C45" si="5">+C7</f>
        <v>#REF!</v>
      </c>
      <c r="D34" s="37" t="e">
        <f t="shared" si="4"/>
        <v>#REF!</v>
      </c>
      <c r="E34" s="37" t="e">
        <f>+D34*$E$27+$E$28</f>
        <v>#REF!</v>
      </c>
      <c r="F34" s="37" t="e">
        <f>+D34*$F$27+$F$28</f>
        <v>#REF!</v>
      </c>
      <c r="G34" s="46" t="e">
        <f>+(D34*$G$27)+$G$28</f>
        <v>#REF!</v>
      </c>
      <c r="H34" s="46" t="e">
        <f>+D34*$H$27+$H$28</f>
        <v>#REF!</v>
      </c>
      <c r="I34" s="37" t="e">
        <f>+D34*$I$27+$I$28</f>
        <v>#REF!</v>
      </c>
      <c r="J34" s="37" t="e">
        <f t="shared" ref="J34:J45" si="6">+IF(K34="","",D34)</f>
        <v>#REF!</v>
      </c>
      <c r="K34" s="37" t="e">
        <f t="shared" ref="K34:K45" si="7">+IF((E7-E34)&lt;0,E7,"")</f>
        <v>#REF!</v>
      </c>
      <c r="L34" s="37" t="e">
        <f t="shared" ref="L34:L45" si="8">+IF(M34="","",D34)</f>
        <v>#REF!</v>
      </c>
      <c r="M34" s="37" t="e">
        <f t="shared" ref="M34:M45" si="9">+IF((F7-F34)&lt;0,F7,"")</f>
        <v>#REF!</v>
      </c>
      <c r="N34" s="37" t="e">
        <f t="shared" ref="N34:N45" si="10">+IF(O34="","",D34)</f>
        <v>#REF!</v>
      </c>
      <c r="O34" s="37" t="e">
        <f>+IF((G7-G34)&lt;0,G7,"")</f>
        <v>#REF!</v>
      </c>
      <c r="P34" s="37" t="e">
        <f>+IF(Q34="","",D34)</f>
        <v>#REF!</v>
      </c>
      <c r="Q34" s="37" t="e">
        <f>+IF((H7-H34)&lt;0,H7,"")</f>
        <v>#REF!</v>
      </c>
      <c r="R34" s="37" t="e">
        <f>+IF(S34="","",D34)</f>
        <v>#REF!</v>
      </c>
      <c r="S34" s="37" t="e">
        <f>+IF((I7-I34)&lt;0,I7,"")</f>
        <v>#REF!</v>
      </c>
    </row>
    <row r="35" spans="1:19">
      <c r="A35" s="3"/>
      <c r="B35" s="44">
        <v>2</v>
      </c>
      <c r="C35" s="45" t="e">
        <f t="shared" si="5"/>
        <v>#REF!</v>
      </c>
      <c r="D35" s="37" t="e">
        <f t="shared" si="4"/>
        <v>#REF!</v>
      </c>
      <c r="E35" s="37" t="e">
        <f t="shared" ref="E35:E45" si="11">+D35*$E$27+$E$28</f>
        <v>#REF!</v>
      </c>
      <c r="F35" s="37" t="e">
        <f t="shared" ref="F35:F45" si="12">+D35*$F$27+$F$28</f>
        <v>#REF!</v>
      </c>
      <c r="G35" s="46" t="e">
        <f t="shared" ref="G35:G45" si="13">+D35*$G$27+$G$28</f>
        <v>#REF!</v>
      </c>
      <c r="H35" s="46" t="e">
        <f t="shared" ref="H35:H45" si="14">+D35*$H$27+$H$28</f>
        <v>#REF!</v>
      </c>
      <c r="I35" s="37" t="e">
        <f t="shared" ref="I35:I45" si="15">+D35*$I$27+$I$28</f>
        <v>#REF!</v>
      </c>
      <c r="J35" s="37" t="e">
        <f t="shared" si="6"/>
        <v>#REF!</v>
      </c>
      <c r="K35" s="37" t="e">
        <f t="shared" si="7"/>
        <v>#REF!</v>
      </c>
      <c r="L35" s="37" t="e">
        <f t="shared" si="8"/>
        <v>#REF!</v>
      </c>
      <c r="M35" s="37" t="e">
        <f t="shared" si="9"/>
        <v>#REF!</v>
      </c>
      <c r="N35" s="37" t="e">
        <f t="shared" si="10"/>
        <v>#REF!</v>
      </c>
      <c r="O35" s="37" t="e">
        <f t="shared" ref="O35:O45" si="16">+IF((G8-G35)&lt;0,G8,"")</f>
        <v>#REF!</v>
      </c>
      <c r="P35" s="37" t="e">
        <f t="shared" ref="P35:P45" si="17">+IF(Q35="","",D35)</f>
        <v>#REF!</v>
      </c>
      <c r="Q35" s="37" t="e">
        <f t="shared" ref="Q35:Q45" si="18">+IF((H8-H35)&lt;0,H8,"")</f>
        <v>#REF!</v>
      </c>
      <c r="R35" s="37" t="e">
        <f t="shared" ref="R35:R45" si="19">+IF(S35="","",D35)</f>
        <v>#REF!</v>
      </c>
      <c r="S35" s="37" t="e">
        <f t="shared" ref="S35:S45" si="20">+IF((I8-I35)&lt;0,I8,"")</f>
        <v>#REF!</v>
      </c>
    </row>
    <row r="36" spans="1:19">
      <c r="A36" s="3"/>
      <c r="B36" s="44">
        <v>3</v>
      </c>
      <c r="C36" s="45" t="e">
        <f t="shared" si="5"/>
        <v>#REF!</v>
      </c>
      <c r="D36" s="37" t="e">
        <f t="shared" si="4"/>
        <v>#REF!</v>
      </c>
      <c r="E36" s="37" t="e">
        <f t="shared" si="11"/>
        <v>#REF!</v>
      </c>
      <c r="F36" s="37" t="e">
        <f t="shared" si="12"/>
        <v>#REF!</v>
      </c>
      <c r="G36" s="46" t="e">
        <f t="shared" si="13"/>
        <v>#REF!</v>
      </c>
      <c r="H36" s="46" t="e">
        <f t="shared" si="14"/>
        <v>#REF!</v>
      </c>
      <c r="I36" s="37" t="e">
        <f t="shared" si="15"/>
        <v>#REF!</v>
      </c>
      <c r="J36" s="37" t="e">
        <f t="shared" si="6"/>
        <v>#REF!</v>
      </c>
      <c r="K36" s="37" t="e">
        <f t="shared" si="7"/>
        <v>#REF!</v>
      </c>
      <c r="L36" s="37" t="e">
        <f t="shared" si="8"/>
        <v>#REF!</v>
      </c>
      <c r="M36" s="37" t="e">
        <f t="shared" si="9"/>
        <v>#REF!</v>
      </c>
      <c r="N36" s="37" t="e">
        <f t="shared" si="10"/>
        <v>#REF!</v>
      </c>
      <c r="O36" s="37" t="e">
        <f t="shared" si="16"/>
        <v>#REF!</v>
      </c>
      <c r="P36" s="37" t="e">
        <f t="shared" si="17"/>
        <v>#REF!</v>
      </c>
      <c r="Q36" s="37" t="e">
        <f t="shared" si="18"/>
        <v>#REF!</v>
      </c>
      <c r="R36" s="37" t="e">
        <f t="shared" si="19"/>
        <v>#REF!</v>
      </c>
      <c r="S36" s="37" t="e">
        <f t="shared" si="20"/>
        <v>#REF!</v>
      </c>
    </row>
    <row r="37" spans="1:19">
      <c r="A37" s="3"/>
      <c r="B37" s="44">
        <v>4</v>
      </c>
      <c r="C37" s="45" t="e">
        <f t="shared" si="5"/>
        <v>#REF!</v>
      </c>
      <c r="D37" s="37" t="e">
        <f t="shared" si="4"/>
        <v>#REF!</v>
      </c>
      <c r="E37" s="37" t="e">
        <f t="shared" si="11"/>
        <v>#REF!</v>
      </c>
      <c r="F37" s="37" t="e">
        <f t="shared" si="12"/>
        <v>#REF!</v>
      </c>
      <c r="G37" s="46" t="e">
        <f t="shared" si="13"/>
        <v>#REF!</v>
      </c>
      <c r="H37" s="46" t="e">
        <f t="shared" si="14"/>
        <v>#REF!</v>
      </c>
      <c r="I37" s="37" t="e">
        <f t="shared" si="15"/>
        <v>#REF!</v>
      </c>
      <c r="J37" s="37" t="e">
        <f t="shared" si="6"/>
        <v>#REF!</v>
      </c>
      <c r="K37" s="37" t="e">
        <f t="shared" si="7"/>
        <v>#REF!</v>
      </c>
      <c r="L37" s="37" t="e">
        <f t="shared" si="8"/>
        <v>#REF!</v>
      </c>
      <c r="M37" s="37" t="e">
        <f t="shared" si="9"/>
        <v>#REF!</v>
      </c>
      <c r="N37" s="37" t="e">
        <f t="shared" si="10"/>
        <v>#REF!</v>
      </c>
      <c r="O37" s="37" t="e">
        <f t="shared" si="16"/>
        <v>#REF!</v>
      </c>
      <c r="P37" s="37" t="e">
        <f t="shared" si="17"/>
        <v>#REF!</v>
      </c>
      <c r="Q37" s="37" t="e">
        <f t="shared" si="18"/>
        <v>#REF!</v>
      </c>
      <c r="R37" s="37" t="e">
        <f t="shared" si="19"/>
        <v>#REF!</v>
      </c>
      <c r="S37" s="37" t="e">
        <f t="shared" si="20"/>
        <v>#REF!</v>
      </c>
    </row>
    <row r="38" spans="1:19">
      <c r="A38" s="3"/>
      <c r="B38" s="44">
        <v>5</v>
      </c>
      <c r="C38" s="45" t="e">
        <f t="shared" si="5"/>
        <v>#REF!</v>
      </c>
      <c r="D38" s="37" t="e">
        <f t="shared" si="4"/>
        <v>#REF!</v>
      </c>
      <c r="E38" s="37" t="e">
        <f t="shared" si="11"/>
        <v>#REF!</v>
      </c>
      <c r="F38" s="37" t="e">
        <f t="shared" si="12"/>
        <v>#REF!</v>
      </c>
      <c r="G38" s="46" t="e">
        <f t="shared" si="13"/>
        <v>#REF!</v>
      </c>
      <c r="H38" s="46" t="e">
        <f t="shared" si="14"/>
        <v>#REF!</v>
      </c>
      <c r="I38" s="37" t="e">
        <f t="shared" si="15"/>
        <v>#REF!</v>
      </c>
      <c r="J38" s="37" t="e">
        <f t="shared" si="6"/>
        <v>#REF!</v>
      </c>
      <c r="K38" s="37" t="e">
        <f t="shared" si="7"/>
        <v>#REF!</v>
      </c>
      <c r="L38" s="37" t="e">
        <f t="shared" si="8"/>
        <v>#REF!</v>
      </c>
      <c r="M38" s="37" t="e">
        <f t="shared" si="9"/>
        <v>#REF!</v>
      </c>
      <c r="N38" s="37" t="e">
        <f t="shared" si="10"/>
        <v>#REF!</v>
      </c>
      <c r="O38" s="37" t="e">
        <f t="shared" si="16"/>
        <v>#REF!</v>
      </c>
      <c r="P38" s="37" t="e">
        <f t="shared" si="17"/>
        <v>#REF!</v>
      </c>
      <c r="Q38" s="37" t="e">
        <f t="shared" si="18"/>
        <v>#REF!</v>
      </c>
      <c r="R38" s="37" t="e">
        <f t="shared" si="19"/>
        <v>#REF!</v>
      </c>
      <c r="S38" s="37" t="e">
        <f t="shared" si="20"/>
        <v>#REF!</v>
      </c>
    </row>
    <row r="39" spans="1:19">
      <c r="A39" s="3"/>
      <c r="B39" s="44">
        <v>6</v>
      </c>
      <c r="C39" s="45" t="e">
        <f t="shared" si="5"/>
        <v>#REF!</v>
      </c>
      <c r="D39" s="37" t="e">
        <f t="shared" si="4"/>
        <v>#REF!</v>
      </c>
      <c r="E39" s="37" t="e">
        <f t="shared" si="11"/>
        <v>#REF!</v>
      </c>
      <c r="F39" s="37" t="e">
        <f t="shared" si="12"/>
        <v>#REF!</v>
      </c>
      <c r="G39" s="46" t="e">
        <f t="shared" si="13"/>
        <v>#REF!</v>
      </c>
      <c r="H39" s="46" t="e">
        <f t="shared" si="14"/>
        <v>#REF!</v>
      </c>
      <c r="I39" s="37" t="e">
        <f t="shared" si="15"/>
        <v>#REF!</v>
      </c>
      <c r="J39" s="37" t="e">
        <f t="shared" si="6"/>
        <v>#REF!</v>
      </c>
      <c r="K39" s="37" t="e">
        <f t="shared" si="7"/>
        <v>#REF!</v>
      </c>
      <c r="L39" s="37" t="e">
        <f t="shared" si="8"/>
        <v>#REF!</v>
      </c>
      <c r="M39" s="37" t="e">
        <f t="shared" si="9"/>
        <v>#REF!</v>
      </c>
      <c r="N39" s="37" t="e">
        <f t="shared" si="10"/>
        <v>#REF!</v>
      </c>
      <c r="O39" s="37" t="e">
        <f t="shared" si="16"/>
        <v>#REF!</v>
      </c>
      <c r="P39" s="37" t="e">
        <f t="shared" si="17"/>
        <v>#REF!</v>
      </c>
      <c r="Q39" s="37" t="e">
        <f t="shared" si="18"/>
        <v>#REF!</v>
      </c>
      <c r="R39" s="37" t="e">
        <f t="shared" si="19"/>
        <v>#REF!</v>
      </c>
      <c r="S39" s="37" t="e">
        <f t="shared" si="20"/>
        <v>#REF!</v>
      </c>
    </row>
    <row r="40" spans="1:19">
      <c r="A40" s="3"/>
      <c r="B40" s="44">
        <v>7</v>
      </c>
      <c r="C40" s="45" t="e">
        <f t="shared" si="5"/>
        <v>#REF!</v>
      </c>
      <c r="D40" s="37" t="e">
        <f t="shared" si="4"/>
        <v>#REF!</v>
      </c>
      <c r="E40" s="37" t="e">
        <f t="shared" si="11"/>
        <v>#REF!</v>
      </c>
      <c r="F40" s="37" t="e">
        <f t="shared" si="12"/>
        <v>#REF!</v>
      </c>
      <c r="G40" s="46" t="e">
        <f t="shared" si="13"/>
        <v>#REF!</v>
      </c>
      <c r="H40" s="46" t="e">
        <f t="shared" si="14"/>
        <v>#REF!</v>
      </c>
      <c r="I40" s="37" t="e">
        <f t="shared" si="15"/>
        <v>#REF!</v>
      </c>
      <c r="J40" s="37" t="e">
        <f t="shared" si="6"/>
        <v>#REF!</v>
      </c>
      <c r="K40" s="37" t="e">
        <f t="shared" si="7"/>
        <v>#REF!</v>
      </c>
      <c r="L40" s="37" t="e">
        <f t="shared" si="8"/>
        <v>#REF!</v>
      </c>
      <c r="M40" s="37" t="e">
        <f t="shared" si="9"/>
        <v>#REF!</v>
      </c>
      <c r="N40" s="37" t="e">
        <f t="shared" si="10"/>
        <v>#REF!</v>
      </c>
      <c r="O40" s="37" t="e">
        <f t="shared" si="16"/>
        <v>#REF!</v>
      </c>
      <c r="P40" s="37" t="e">
        <f t="shared" si="17"/>
        <v>#REF!</v>
      </c>
      <c r="Q40" s="37" t="e">
        <f t="shared" si="18"/>
        <v>#REF!</v>
      </c>
      <c r="R40" s="37" t="e">
        <f t="shared" si="19"/>
        <v>#REF!</v>
      </c>
      <c r="S40" s="37" t="e">
        <f t="shared" si="20"/>
        <v>#REF!</v>
      </c>
    </row>
    <row r="41" spans="1:19">
      <c r="A41" s="3"/>
      <c r="B41" s="44">
        <v>8</v>
      </c>
      <c r="C41" s="45" t="e">
        <f t="shared" si="5"/>
        <v>#REF!</v>
      </c>
      <c r="D41" s="37" t="e">
        <f t="shared" si="4"/>
        <v>#REF!</v>
      </c>
      <c r="E41" s="37" t="e">
        <f t="shared" si="11"/>
        <v>#REF!</v>
      </c>
      <c r="F41" s="37" t="e">
        <f t="shared" si="12"/>
        <v>#REF!</v>
      </c>
      <c r="G41" s="46" t="e">
        <f t="shared" si="13"/>
        <v>#REF!</v>
      </c>
      <c r="H41" s="46" t="e">
        <f t="shared" si="14"/>
        <v>#REF!</v>
      </c>
      <c r="I41" s="37" t="e">
        <f t="shared" si="15"/>
        <v>#REF!</v>
      </c>
      <c r="J41" s="37" t="e">
        <f t="shared" si="6"/>
        <v>#REF!</v>
      </c>
      <c r="K41" s="37" t="e">
        <f t="shared" si="7"/>
        <v>#REF!</v>
      </c>
      <c r="L41" s="37" t="e">
        <f t="shared" si="8"/>
        <v>#REF!</v>
      </c>
      <c r="M41" s="37" t="e">
        <f t="shared" si="9"/>
        <v>#REF!</v>
      </c>
      <c r="N41" s="37" t="e">
        <f t="shared" si="10"/>
        <v>#REF!</v>
      </c>
      <c r="O41" s="37" t="e">
        <f t="shared" si="16"/>
        <v>#REF!</v>
      </c>
      <c r="P41" s="37" t="e">
        <f t="shared" si="17"/>
        <v>#REF!</v>
      </c>
      <c r="Q41" s="37" t="e">
        <f t="shared" si="18"/>
        <v>#REF!</v>
      </c>
      <c r="R41" s="37" t="e">
        <f t="shared" si="19"/>
        <v>#REF!</v>
      </c>
      <c r="S41" s="37" t="e">
        <f t="shared" si="20"/>
        <v>#REF!</v>
      </c>
    </row>
    <row r="42" spans="1:19">
      <c r="A42" s="3"/>
      <c r="B42" s="44">
        <v>9</v>
      </c>
      <c r="C42" s="45" t="e">
        <f t="shared" si="5"/>
        <v>#REF!</v>
      </c>
      <c r="D42" s="37" t="e">
        <f t="shared" si="4"/>
        <v>#REF!</v>
      </c>
      <c r="E42" s="37" t="e">
        <f t="shared" si="11"/>
        <v>#REF!</v>
      </c>
      <c r="F42" s="37" t="e">
        <f t="shared" si="12"/>
        <v>#REF!</v>
      </c>
      <c r="G42" s="46" t="e">
        <f t="shared" si="13"/>
        <v>#REF!</v>
      </c>
      <c r="H42" s="46" t="e">
        <f t="shared" si="14"/>
        <v>#REF!</v>
      </c>
      <c r="I42" s="37" t="e">
        <f t="shared" si="15"/>
        <v>#REF!</v>
      </c>
      <c r="J42" s="37" t="e">
        <f t="shared" si="6"/>
        <v>#REF!</v>
      </c>
      <c r="K42" s="37" t="e">
        <f t="shared" si="7"/>
        <v>#REF!</v>
      </c>
      <c r="L42" s="37" t="e">
        <f t="shared" si="8"/>
        <v>#REF!</v>
      </c>
      <c r="M42" s="37" t="e">
        <f t="shared" si="9"/>
        <v>#REF!</v>
      </c>
      <c r="N42" s="37" t="e">
        <f t="shared" si="10"/>
        <v>#REF!</v>
      </c>
      <c r="O42" s="37" t="e">
        <f t="shared" si="16"/>
        <v>#REF!</v>
      </c>
      <c r="P42" s="37" t="e">
        <f t="shared" si="17"/>
        <v>#REF!</v>
      </c>
      <c r="Q42" s="37" t="e">
        <f t="shared" si="18"/>
        <v>#REF!</v>
      </c>
      <c r="R42" s="37" t="e">
        <f t="shared" si="19"/>
        <v>#REF!</v>
      </c>
      <c r="S42" s="37" t="e">
        <f t="shared" si="20"/>
        <v>#REF!</v>
      </c>
    </row>
    <row r="43" spans="1:19">
      <c r="A43" s="3"/>
      <c r="B43" s="44">
        <v>10</v>
      </c>
      <c r="C43" s="45" t="e">
        <f t="shared" si="5"/>
        <v>#REF!</v>
      </c>
      <c r="D43" s="37" t="e">
        <f t="shared" si="4"/>
        <v>#REF!</v>
      </c>
      <c r="E43" s="37" t="e">
        <f t="shared" si="11"/>
        <v>#REF!</v>
      </c>
      <c r="F43" s="37" t="e">
        <f t="shared" si="12"/>
        <v>#REF!</v>
      </c>
      <c r="G43" s="46" t="e">
        <f t="shared" si="13"/>
        <v>#REF!</v>
      </c>
      <c r="H43" s="46" t="e">
        <f t="shared" si="14"/>
        <v>#REF!</v>
      </c>
      <c r="I43" s="37" t="e">
        <f t="shared" si="15"/>
        <v>#REF!</v>
      </c>
      <c r="J43" s="37" t="e">
        <f t="shared" si="6"/>
        <v>#REF!</v>
      </c>
      <c r="K43" s="37" t="e">
        <f t="shared" si="7"/>
        <v>#REF!</v>
      </c>
      <c r="L43" s="37" t="e">
        <f t="shared" si="8"/>
        <v>#REF!</v>
      </c>
      <c r="M43" s="37" t="e">
        <f t="shared" si="9"/>
        <v>#REF!</v>
      </c>
      <c r="N43" s="37" t="e">
        <f t="shared" si="10"/>
        <v>#REF!</v>
      </c>
      <c r="O43" s="37" t="e">
        <f t="shared" si="16"/>
        <v>#REF!</v>
      </c>
      <c r="P43" s="37" t="e">
        <f t="shared" si="17"/>
        <v>#REF!</v>
      </c>
      <c r="Q43" s="37" t="e">
        <f t="shared" si="18"/>
        <v>#REF!</v>
      </c>
      <c r="R43" s="37" t="e">
        <f t="shared" si="19"/>
        <v>#REF!</v>
      </c>
      <c r="S43" s="37" t="e">
        <f t="shared" si="20"/>
        <v>#REF!</v>
      </c>
    </row>
    <row r="44" spans="1:19">
      <c r="A44" s="3"/>
      <c r="B44" s="44">
        <v>11</v>
      </c>
      <c r="C44" s="45" t="e">
        <f t="shared" si="5"/>
        <v>#REF!</v>
      </c>
      <c r="D44" s="37" t="e">
        <f t="shared" si="4"/>
        <v>#REF!</v>
      </c>
      <c r="E44" s="37" t="e">
        <f t="shared" si="11"/>
        <v>#REF!</v>
      </c>
      <c r="F44" s="37" t="e">
        <f t="shared" si="12"/>
        <v>#REF!</v>
      </c>
      <c r="G44" s="46" t="e">
        <f t="shared" si="13"/>
        <v>#REF!</v>
      </c>
      <c r="H44" s="46" t="e">
        <f t="shared" si="14"/>
        <v>#REF!</v>
      </c>
      <c r="I44" s="37" t="e">
        <f t="shared" si="15"/>
        <v>#REF!</v>
      </c>
      <c r="J44" s="37" t="e">
        <f t="shared" si="6"/>
        <v>#REF!</v>
      </c>
      <c r="K44" s="37" t="e">
        <f t="shared" si="7"/>
        <v>#REF!</v>
      </c>
      <c r="L44" s="37" t="e">
        <f t="shared" si="8"/>
        <v>#REF!</v>
      </c>
      <c r="M44" s="37" t="e">
        <f t="shared" si="9"/>
        <v>#REF!</v>
      </c>
      <c r="N44" s="37" t="e">
        <f t="shared" si="10"/>
        <v>#REF!</v>
      </c>
      <c r="O44" s="37" t="e">
        <f t="shared" si="16"/>
        <v>#REF!</v>
      </c>
      <c r="P44" s="37" t="e">
        <f t="shared" si="17"/>
        <v>#REF!</v>
      </c>
      <c r="Q44" s="37" t="e">
        <f t="shared" si="18"/>
        <v>#REF!</v>
      </c>
      <c r="R44" s="37" t="e">
        <f t="shared" si="19"/>
        <v>#REF!</v>
      </c>
      <c r="S44" s="37" t="e">
        <f t="shared" si="20"/>
        <v>#REF!</v>
      </c>
    </row>
    <row r="45" spans="1:19">
      <c r="A45" s="3"/>
      <c r="B45" s="44">
        <v>12</v>
      </c>
      <c r="C45" s="45" t="e">
        <f t="shared" si="5"/>
        <v>#REF!</v>
      </c>
      <c r="D45" s="37" t="e">
        <f t="shared" si="4"/>
        <v>#REF!</v>
      </c>
      <c r="E45" s="37" t="e">
        <f t="shared" si="11"/>
        <v>#REF!</v>
      </c>
      <c r="F45" s="37" t="e">
        <f t="shared" si="12"/>
        <v>#REF!</v>
      </c>
      <c r="G45" s="46" t="e">
        <f t="shared" si="13"/>
        <v>#REF!</v>
      </c>
      <c r="H45" s="46" t="e">
        <f t="shared" si="14"/>
        <v>#REF!</v>
      </c>
      <c r="I45" s="37" t="e">
        <f t="shared" si="15"/>
        <v>#REF!</v>
      </c>
      <c r="J45" s="37" t="e">
        <f t="shared" si="6"/>
        <v>#REF!</v>
      </c>
      <c r="K45" s="37" t="e">
        <f t="shared" si="7"/>
        <v>#REF!</v>
      </c>
      <c r="L45" s="37" t="e">
        <f t="shared" si="8"/>
        <v>#REF!</v>
      </c>
      <c r="M45" s="37" t="e">
        <f t="shared" si="9"/>
        <v>#REF!</v>
      </c>
      <c r="N45" s="37" t="e">
        <f t="shared" si="10"/>
        <v>#REF!</v>
      </c>
      <c r="O45" s="37" t="e">
        <f t="shared" si="16"/>
        <v>#REF!</v>
      </c>
      <c r="P45" s="37" t="e">
        <f t="shared" si="17"/>
        <v>#REF!</v>
      </c>
      <c r="Q45" s="37" t="e">
        <f t="shared" si="18"/>
        <v>#REF!</v>
      </c>
      <c r="R45" s="37" t="e">
        <f t="shared" si="19"/>
        <v>#REF!</v>
      </c>
      <c r="S45" s="37" t="e">
        <f t="shared" si="20"/>
        <v>#REF!</v>
      </c>
    </row>
    <row r="46" spans="1:19">
      <c r="A46" s="3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3"/>
    </row>
    <row r="47" spans="1:19">
      <c r="A47" s="3"/>
      <c r="B47" s="6"/>
      <c r="C47" s="6"/>
      <c r="D47" s="6"/>
      <c r="E47" s="6" t="str">
        <f>+E5</f>
        <v xml:space="preserve">Energia electrica </v>
      </c>
      <c r="F47" s="6" t="e">
        <f t="shared" ref="F47:I47" si="21">+F5</f>
        <v>#REF!</v>
      </c>
      <c r="G47" s="6" t="str">
        <f t="shared" si="21"/>
        <v xml:space="preserve">Biomasa </v>
      </c>
      <c r="H47" s="6" t="e">
        <f>+H5</f>
        <v>#REF!</v>
      </c>
      <c r="I47" s="6" t="e">
        <f t="shared" si="21"/>
        <v>#REF!</v>
      </c>
      <c r="J47" s="6"/>
      <c r="K47" s="6"/>
      <c r="L47" s="6"/>
      <c r="M47" s="3"/>
    </row>
    <row r="48" spans="1:19">
      <c r="A48" s="3"/>
      <c r="B48" s="6"/>
      <c r="C48" s="268" t="s">
        <v>14</v>
      </c>
      <c r="D48" s="268"/>
      <c r="E48" s="15" t="e">
        <f>+SLOPE(K34:K45,J34:J45)</f>
        <v>#REF!</v>
      </c>
      <c r="F48" s="15" t="e">
        <f>+SLOPE(M34:M45,L34:L45)</f>
        <v>#REF!</v>
      </c>
      <c r="G48" s="15" t="e">
        <f>+SLOPE(O34:O45,N34:N45)</f>
        <v>#REF!</v>
      </c>
      <c r="H48" s="15" t="e">
        <f>+SLOPE(Q34:Q45,P34:P45)</f>
        <v>#REF!</v>
      </c>
      <c r="I48" s="15" t="e">
        <f>+SLOPE(S34:S45,R34:R45)</f>
        <v>#REF!</v>
      </c>
      <c r="J48" s="6"/>
      <c r="K48" s="6"/>
      <c r="L48" s="6"/>
      <c r="M48" s="3"/>
    </row>
    <row r="49" spans="1:13">
      <c r="A49" s="3"/>
      <c r="B49" s="6"/>
      <c r="C49" s="268" t="s">
        <v>15</v>
      </c>
      <c r="D49" s="268"/>
      <c r="E49" s="16" t="e">
        <f>+INTERCEPT(K34:K45,J34:J45)</f>
        <v>#REF!</v>
      </c>
      <c r="F49" s="16" t="e">
        <f>+INTERCEPT(M34:M45,L34:L45)</f>
        <v>#REF!</v>
      </c>
      <c r="G49" s="16" t="e">
        <f>+INTERCEPT(O34:O45,N34:N45)</f>
        <v>#REF!</v>
      </c>
      <c r="H49" s="16" t="e">
        <f>+INTERCEPT(Q34:Q45,P34:P45)</f>
        <v>#REF!</v>
      </c>
      <c r="I49" s="16" t="e">
        <f>+INTERCEPT(S34:S45,R34:R45)</f>
        <v>#REF!</v>
      </c>
      <c r="J49" s="6"/>
      <c r="K49" s="6"/>
      <c r="L49" s="6"/>
      <c r="M49" s="3"/>
    </row>
    <row r="50" spans="1:13">
      <c r="A50" s="3"/>
      <c r="B50" s="6"/>
      <c r="C50" s="268" t="s">
        <v>16</v>
      </c>
      <c r="D50" s="268"/>
      <c r="E50" s="15" t="e">
        <f>+RSQ(K34:K45,J34:J45)</f>
        <v>#REF!</v>
      </c>
      <c r="F50" s="15" t="e">
        <f>+RSQ(M34:M45,L34:L45)</f>
        <v>#REF!</v>
      </c>
      <c r="G50" s="15" t="e">
        <f>+RSQ(O34:O45,N34:N45)</f>
        <v>#REF!</v>
      </c>
      <c r="H50" s="15" t="e">
        <f>+RSQ(Q34:Q45,P34:P45)</f>
        <v>#REF!</v>
      </c>
      <c r="I50" s="15" t="e">
        <f>+RSQ(S34:S45,R34:R45)</f>
        <v>#REF!</v>
      </c>
      <c r="J50" s="6"/>
      <c r="K50" s="6"/>
      <c r="L50" s="6"/>
      <c r="M50" s="3"/>
    </row>
    <row r="51" spans="1:13">
      <c r="A51" s="3"/>
      <c r="B51" s="6"/>
      <c r="C51" s="6"/>
      <c r="D51" s="6"/>
      <c r="E51" s="17"/>
      <c r="F51" s="6"/>
      <c r="G51" s="6"/>
      <c r="H51" s="6"/>
      <c r="I51" s="6"/>
      <c r="J51" s="6"/>
      <c r="K51" s="6"/>
      <c r="L51" s="6"/>
      <c r="M51" s="3"/>
    </row>
    <row r="52" spans="1:13">
      <c r="A52" s="3"/>
      <c r="B52" s="6"/>
      <c r="C52" s="6"/>
      <c r="D52" s="6"/>
      <c r="E52" s="17"/>
      <c r="F52" s="6"/>
      <c r="G52" s="6"/>
      <c r="H52" s="6"/>
      <c r="I52" s="6"/>
      <c r="J52" s="6"/>
      <c r="K52" s="6"/>
      <c r="L52" s="6"/>
      <c r="M52" s="3"/>
    </row>
    <row r="53" spans="1:13" ht="15" customHeight="1">
      <c r="B53" s="266" t="s">
        <v>5</v>
      </c>
      <c r="C53" s="266"/>
      <c r="D53" s="266" t="s">
        <v>53</v>
      </c>
      <c r="E53" s="266" t="s">
        <v>54</v>
      </c>
      <c r="F53" s="266" t="s">
        <v>55</v>
      </c>
      <c r="G53" s="270" t="s">
        <v>17</v>
      </c>
      <c r="H53" s="270" t="s">
        <v>58</v>
      </c>
      <c r="I53" s="270" t="s">
        <v>59</v>
      </c>
    </row>
    <row r="54" spans="1:13">
      <c r="B54" s="266"/>
      <c r="C54" s="266"/>
      <c r="D54" s="266"/>
      <c r="E54" s="266"/>
      <c r="F54" s="266"/>
      <c r="G54" s="270"/>
      <c r="H54" s="270"/>
      <c r="I54" s="270"/>
    </row>
    <row r="55" spans="1:13">
      <c r="B55" s="266"/>
      <c r="C55" s="266"/>
      <c r="D55" s="21" t="s">
        <v>25</v>
      </c>
      <c r="E55" s="21" t="s">
        <v>26</v>
      </c>
      <c r="F55" s="21" t="s">
        <v>26</v>
      </c>
      <c r="G55" s="38" t="s">
        <v>25</v>
      </c>
      <c r="H55" s="38" t="s">
        <v>6</v>
      </c>
      <c r="I55" s="38" t="s">
        <v>6</v>
      </c>
    </row>
    <row r="56" spans="1:13">
      <c r="B56" s="7">
        <v>1</v>
      </c>
      <c r="C56" s="8" t="str">
        <f>+'MATRIZ ENERGÉTICA'!A4</f>
        <v>ENERO</v>
      </c>
      <c r="D56" s="33" t="e">
        <f>+#REF!</f>
        <v>#REF!</v>
      </c>
      <c r="E56" s="37">
        <f>+'MATRIZ ENERGÉTICA'!$D4</f>
        <v>10961252.546</v>
      </c>
      <c r="F56" s="24" t="e">
        <f t="shared" ref="F56:F67" si="22">+D56*$E$76+$E$77</f>
        <v>#REF!</v>
      </c>
      <c r="G56" s="37" t="e">
        <f>+IF(H56="","",D56)</f>
        <v>#REF!</v>
      </c>
      <c r="H56" s="37" t="e">
        <f>+IF((E56-F56)&lt;0,E56,"")</f>
        <v>#REF!</v>
      </c>
      <c r="I56" s="24" t="e">
        <f t="shared" ref="I56:I67" si="23">+D56*$I$76+$I$77</f>
        <v>#REF!</v>
      </c>
    </row>
    <row r="57" spans="1:13">
      <c r="B57" s="7">
        <v>2</v>
      </c>
      <c r="C57" s="8" t="str">
        <f>+'MATRIZ ENERGÉTICA'!A5</f>
        <v>FEBRERO</v>
      </c>
      <c r="D57" s="33" t="e">
        <f>+#REF!</f>
        <v>#REF!</v>
      </c>
      <c r="E57" s="37">
        <f>+'MATRIZ ENERGÉTICA'!$D5</f>
        <v>10640275.036</v>
      </c>
      <c r="F57" s="24" t="e">
        <f t="shared" si="22"/>
        <v>#REF!</v>
      </c>
      <c r="G57" s="37" t="e">
        <f t="shared" ref="G57:G67" si="24">+IF(H57="","",D57)</f>
        <v>#REF!</v>
      </c>
      <c r="H57" s="37" t="e">
        <f t="shared" ref="H57:H67" si="25">+IF((E57-F57)&lt;0,E57,"")</f>
        <v>#REF!</v>
      </c>
      <c r="I57" s="24" t="e">
        <f t="shared" si="23"/>
        <v>#REF!</v>
      </c>
    </row>
    <row r="58" spans="1:13">
      <c r="B58" s="7">
        <v>3</v>
      </c>
      <c r="C58" s="8" t="str">
        <f>+'MATRIZ ENERGÉTICA'!A6</f>
        <v>MARZO</v>
      </c>
      <c r="D58" s="33" t="e">
        <f>+#REF!</f>
        <v>#REF!</v>
      </c>
      <c r="E58" s="37">
        <f>+'MATRIZ ENERGÉTICA'!$D6</f>
        <v>11491004.0768</v>
      </c>
      <c r="F58" s="24" t="e">
        <f t="shared" si="22"/>
        <v>#REF!</v>
      </c>
      <c r="G58" s="37" t="e">
        <f t="shared" si="24"/>
        <v>#REF!</v>
      </c>
      <c r="H58" s="37" t="e">
        <f t="shared" si="25"/>
        <v>#REF!</v>
      </c>
      <c r="I58" s="24" t="e">
        <f t="shared" si="23"/>
        <v>#REF!</v>
      </c>
    </row>
    <row r="59" spans="1:13">
      <c r="B59" s="7">
        <v>4</v>
      </c>
      <c r="C59" s="8" t="str">
        <f>+'MATRIZ ENERGÉTICA'!A7</f>
        <v>ABRIL</v>
      </c>
      <c r="D59" s="33" t="e">
        <f>+#REF!</f>
        <v>#REF!</v>
      </c>
      <c r="E59" s="37">
        <f>+'MATRIZ ENERGÉTICA'!$D7</f>
        <v>9580434.4443999995</v>
      </c>
      <c r="F59" s="24" t="e">
        <f t="shared" si="22"/>
        <v>#REF!</v>
      </c>
      <c r="G59" s="37" t="e">
        <f t="shared" si="24"/>
        <v>#REF!</v>
      </c>
      <c r="H59" s="37" t="e">
        <f t="shared" si="25"/>
        <v>#REF!</v>
      </c>
      <c r="I59" s="24" t="e">
        <f t="shared" si="23"/>
        <v>#REF!</v>
      </c>
    </row>
    <row r="60" spans="1:13">
      <c r="B60" s="7">
        <v>5</v>
      </c>
      <c r="C60" s="8" t="str">
        <f>+'MATRIZ ENERGÉTICA'!A8</f>
        <v>MAYO</v>
      </c>
      <c r="D60" s="33" t="e">
        <f>+#REF!</f>
        <v>#REF!</v>
      </c>
      <c r="E60" s="37">
        <f>+'MATRIZ ENERGÉTICA'!$D8</f>
        <v>7134546.6800000006</v>
      </c>
      <c r="F60" s="24" t="e">
        <f t="shared" si="22"/>
        <v>#REF!</v>
      </c>
      <c r="G60" s="37" t="e">
        <f t="shared" si="24"/>
        <v>#REF!</v>
      </c>
      <c r="H60" s="37" t="e">
        <f t="shared" si="25"/>
        <v>#REF!</v>
      </c>
      <c r="I60" s="24" t="e">
        <f t="shared" si="23"/>
        <v>#REF!</v>
      </c>
    </row>
    <row r="61" spans="1:13">
      <c r="B61" s="7">
        <v>6</v>
      </c>
      <c r="C61" s="8" t="str">
        <f>+'MATRIZ ENERGÉTICA'!A9</f>
        <v>JUNIO</v>
      </c>
      <c r="D61" s="33" t="e">
        <f>+#REF!</f>
        <v>#REF!</v>
      </c>
      <c r="E61" s="37">
        <f>+'MATRIZ ENERGÉTICA'!$D9</f>
        <v>8449158.4428000003</v>
      </c>
      <c r="F61" s="24" t="e">
        <f t="shared" si="22"/>
        <v>#REF!</v>
      </c>
      <c r="G61" s="37" t="e">
        <f t="shared" si="24"/>
        <v>#REF!</v>
      </c>
      <c r="H61" s="37" t="e">
        <f t="shared" si="25"/>
        <v>#REF!</v>
      </c>
      <c r="I61" s="24" t="e">
        <f t="shared" si="23"/>
        <v>#REF!</v>
      </c>
    </row>
    <row r="62" spans="1:13">
      <c r="B62" s="7">
        <v>7</v>
      </c>
      <c r="C62" s="8" t="str">
        <f>+'MATRIZ ENERGÉTICA'!A10</f>
        <v>JULIO</v>
      </c>
      <c r="D62" s="33" t="e">
        <f>+#REF!</f>
        <v>#REF!</v>
      </c>
      <c r="E62" s="37">
        <f>+'MATRIZ ENERGÉTICA'!$D10</f>
        <v>9176794.6670399997</v>
      </c>
      <c r="F62" s="24" t="e">
        <f t="shared" si="22"/>
        <v>#REF!</v>
      </c>
      <c r="G62" s="37" t="e">
        <f t="shared" si="24"/>
        <v>#REF!</v>
      </c>
      <c r="H62" s="37" t="e">
        <f t="shared" si="25"/>
        <v>#REF!</v>
      </c>
      <c r="I62" s="24" t="e">
        <f t="shared" si="23"/>
        <v>#REF!</v>
      </c>
    </row>
    <row r="63" spans="1:13">
      <c r="B63" s="7">
        <v>8</v>
      </c>
      <c r="C63" s="8" t="str">
        <f>+'MATRIZ ENERGÉTICA'!A11</f>
        <v>AGOSTO</v>
      </c>
      <c r="D63" s="33" t="e">
        <f>+#REF!</f>
        <v>#REF!</v>
      </c>
      <c r="E63" s="37">
        <f>+'MATRIZ ENERGÉTICA'!$D11</f>
        <v>9645477.1114800014</v>
      </c>
      <c r="F63" s="24" t="e">
        <f t="shared" si="22"/>
        <v>#REF!</v>
      </c>
      <c r="G63" s="37" t="e">
        <f t="shared" si="24"/>
        <v>#REF!</v>
      </c>
      <c r="H63" s="37" t="e">
        <f t="shared" si="25"/>
        <v>#REF!</v>
      </c>
      <c r="I63" s="24" t="e">
        <f t="shared" si="23"/>
        <v>#REF!</v>
      </c>
    </row>
    <row r="64" spans="1:13">
      <c r="B64" s="7">
        <v>9</v>
      </c>
      <c r="C64" s="8" t="str">
        <f>+'MATRIZ ENERGÉTICA'!A12</f>
        <v>SEPTIEMBRE</v>
      </c>
      <c r="D64" s="33" t="e">
        <f>+#REF!</f>
        <v>#REF!</v>
      </c>
      <c r="E64" s="37">
        <f>+'MATRIZ ENERGÉTICA'!$D12</f>
        <v>10082431.471260002</v>
      </c>
      <c r="F64" s="24" t="e">
        <f t="shared" si="22"/>
        <v>#REF!</v>
      </c>
      <c r="G64" s="37" t="e">
        <f t="shared" si="24"/>
        <v>#REF!</v>
      </c>
      <c r="H64" s="37" t="e">
        <f t="shared" si="25"/>
        <v>#REF!</v>
      </c>
      <c r="I64" s="24" t="e">
        <f t="shared" si="23"/>
        <v>#REF!</v>
      </c>
    </row>
    <row r="65" spans="2:10">
      <c r="B65" s="7">
        <v>10</v>
      </c>
      <c r="C65" s="8" t="str">
        <f>+'MATRIZ ENERGÉTICA'!A13</f>
        <v>OCTUBRE</v>
      </c>
      <c r="D65" s="33" t="e">
        <f>+#REF!</f>
        <v>#REF!</v>
      </c>
      <c r="E65" s="37">
        <f>+'MATRIZ ENERGÉTICA'!$D13</f>
        <v>10378730.134</v>
      </c>
      <c r="F65" s="24" t="e">
        <f t="shared" si="22"/>
        <v>#REF!</v>
      </c>
      <c r="G65" s="37" t="e">
        <f t="shared" si="24"/>
        <v>#REF!</v>
      </c>
      <c r="H65" s="37" t="e">
        <f t="shared" si="25"/>
        <v>#REF!</v>
      </c>
      <c r="I65" s="24" t="e">
        <f t="shared" si="23"/>
        <v>#REF!</v>
      </c>
    </row>
    <row r="66" spans="2:10">
      <c r="B66" s="7">
        <v>11</v>
      </c>
      <c r="C66" s="8" t="str">
        <f>+'MATRIZ ENERGÉTICA'!A14</f>
        <v>NOVIEMBRE</v>
      </c>
      <c r="D66" s="33" t="e">
        <f>+#REF!</f>
        <v>#REF!</v>
      </c>
      <c r="E66" s="37">
        <f>+'MATRIZ ENERGÉTICA'!$D14</f>
        <v>10095756.628</v>
      </c>
      <c r="F66" s="24" t="e">
        <f t="shared" si="22"/>
        <v>#REF!</v>
      </c>
      <c r="G66" s="37" t="e">
        <f t="shared" si="24"/>
        <v>#REF!</v>
      </c>
      <c r="H66" s="37" t="e">
        <f t="shared" si="25"/>
        <v>#REF!</v>
      </c>
      <c r="I66" s="24" t="e">
        <f t="shared" si="23"/>
        <v>#REF!</v>
      </c>
    </row>
    <row r="67" spans="2:10">
      <c r="B67" s="7">
        <v>12</v>
      </c>
      <c r="C67" s="8" t="str">
        <f>+'MATRIZ ENERGÉTICA'!A15</f>
        <v>DICIEMBRE</v>
      </c>
      <c r="D67" s="33" t="e">
        <f>+#REF!</f>
        <v>#REF!</v>
      </c>
      <c r="E67" s="37">
        <f>+'MATRIZ ENERGÉTICA'!$D15</f>
        <v>11055216.575680001</v>
      </c>
      <c r="F67" s="24" t="e">
        <f t="shared" si="22"/>
        <v>#REF!</v>
      </c>
      <c r="G67" s="37" t="e">
        <f t="shared" si="24"/>
        <v>#REF!</v>
      </c>
      <c r="H67" s="37" t="e">
        <f t="shared" si="25"/>
        <v>#REF!</v>
      </c>
      <c r="I67" s="24" t="e">
        <f t="shared" si="23"/>
        <v>#REF!</v>
      </c>
    </row>
    <row r="69" spans="2:10">
      <c r="C69" s="9" t="s">
        <v>11</v>
      </c>
      <c r="D69" s="10" t="e">
        <f>IF(SUM(D56:D67)=0,0,MAX(D56:D67))</f>
        <v>#REF!</v>
      </c>
      <c r="E69" s="34">
        <f>IF(SUM(E56:E67)=0,0,MAX(E56:E67))</f>
        <v>11491004.0768</v>
      </c>
      <c r="F69" s="35"/>
      <c r="G69" s="35"/>
    </row>
    <row r="70" spans="2:10">
      <c r="C70" s="9" t="s">
        <v>12</v>
      </c>
      <c r="D70" s="10" t="e">
        <f>IF(SUM(D56:D67)=0,0,MIN(D56:D67))</f>
        <v>#REF!</v>
      </c>
      <c r="E70" s="34">
        <f>IF(SUM(E56:E67)=0,0,MIN(E56:E67))</f>
        <v>7134546.6800000006</v>
      </c>
      <c r="F70" s="35"/>
      <c r="G70" s="35"/>
    </row>
    <row r="71" spans="2:10">
      <c r="C71" s="9" t="s">
        <v>9</v>
      </c>
      <c r="D71" s="10" t="e">
        <f>IF(SUM(D56:D67)=0,0,AVERAGE(D56:D67))</f>
        <v>#REF!</v>
      </c>
      <c r="E71" s="34">
        <f>IF(SUM(E56:E67)=0,0,AVERAGE(E56:E67))</f>
        <v>9890923.1511216667</v>
      </c>
      <c r="F71" s="35"/>
      <c r="G71" s="35"/>
    </row>
    <row r="72" spans="2:10">
      <c r="C72" s="9" t="s">
        <v>10</v>
      </c>
      <c r="D72" s="10" t="e">
        <f>IF(SUM(D56:D67)=0,0,STDEV(D56:D67))</f>
        <v>#REF!</v>
      </c>
      <c r="E72" s="34">
        <f>IF(SUM(E56:E67)=0,0,STDEV(E56:E67))</f>
        <v>1216645.2557768319</v>
      </c>
      <c r="F72" s="35"/>
      <c r="G72" s="35"/>
    </row>
    <row r="73" spans="2:10">
      <c r="C73" s="6"/>
      <c r="D73" s="6"/>
      <c r="E73" s="6"/>
      <c r="F73" s="6"/>
      <c r="G73" s="6"/>
    </row>
    <row r="74" spans="2:10">
      <c r="C74" s="12" t="s">
        <v>13</v>
      </c>
      <c r="D74" s="6"/>
      <c r="E74" s="6"/>
      <c r="F74" s="6"/>
      <c r="G74" s="12" t="s">
        <v>56</v>
      </c>
    </row>
    <row r="75" spans="2:10">
      <c r="C75" s="6"/>
      <c r="D75" s="6"/>
      <c r="E75" s="6"/>
      <c r="F75" s="6"/>
    </row>
    <row r="76" spans="2:10">
      <c r="C76" s="269" t="s">
        <v>14</v>
      </c>
      <c r="D76" s="269"/>
      <c r="E76" s="13" t="e">
        <f>+LINEST(E56:E67,D56:D67)</f>
        <v>#VALUE!</v>
      </c>
      <c r="F76" s="11"/>
      <c r="G76" s="20" t="s">
        <v>14</v>
      </c>
      <c r="H76" s="20"/>
      <c r="I76" s="15" t="e">
        <f>+SLOPE(H56:H67,G56:G67)</f>
        <v>#REF!</v>
      </c>
      <c r="J76" s="15"/>
    </row>
    <row r="77" spans="2:10">
      <c r="C77" s="269" t="s">
        <v>15</v>
      </c>
      <c r="D77" s="269"/>
      <c r="E77" s="14" t="e">
        <f>+INTERCEPT(E56:E67,D56:D67)</f>
        <v>#REF!</v>
      </c>
      <c r="F77" s="11"/>
      <c r="G77" s="269" t="s">
        <v>15</v>
      </c>
      <c r="H77" s="269"/>
      <c r="I77" s="16" t="e">
        <f>+INTERCEPT(H56:H67,G56:G67)</f>
        <v>#REF!</v>
      </c>
      <c r="J77" s="16"/>
    </row>
    <row r="78" spans="2:10">
      <c r="C78" s="269" t="s">
        <v>16</v>
      </c>
      <c r="D78" s="269"/>
      <c r="E78" s="13" t="e">
        <f>+RSQ(E56:E67,D56:D67)</f>
        <v>#REF!</v>
      </c>
      <c r="F78" s="11"/>
      <c r="G78" s="269" t="s">
        <v>16</v>
      </c>
      <c r="H78" s="269"/>
      <c r="I78" s="15" t="e">
        <f>+RSQ(H56:H67,G56:G67)</f>
        <v>#REF!</v>
      </c>
      <c r="J78" s="15"/>
    </row>
    <row r="80" spans="2:10" ht="21">
      <c r="C80" s="36" t="s">
        <v>57</v>
      </c>
    </row>
    <row r="81" spans="2:5">
      <c r="B81" s="271" t="s">
        <v>60</v>
      </c>
      <c r="C81" s="271"/>
      <c r="D81" s="271"/>
      <c r="E81" s="271"/>
    </row>
    <row r="82" spans="2:5">
      <c r="B82" s="266" t="s">
        <v>5</v>
      </c>
      <c r="C82" s="266"/>
      <c r="D82" s="266" t="s">
        <v>53</v>
      </c>
      <c r="E82" s="266" t="s">
        <v>54</v>
      </c>
    </row>
    <row r="83" spans="2:5">
      <c r="B83" s="266"/>
      <c r="C83" s="266"/>
      <c r="D83" s="266"/>
      <c r="E83" s="266"/>
    </row>
    <row r="84" spans="2:5">
      <c r="B84" s="266"/>
      <c r="C84" s="266"/>
      <c r="D84" s="21" t="s">
        <v>25</v>
      </c>
      <c r="E84" s="21" t="s">
        <v>26</v>
      </c>
    </row>
    <row r="85" spans="2:5">
      <c r="B85" s="7">
        <v>1</v>
      </c>
      <c r="C85" s="8" t="str">
        <f t="shared" ref="C85:C96" si="26">+C56</f>
        <v>ENERO</v>
      </c>
      <c r="D85" s="33"/>
      <c r="E85" s="37"/>
    </row>
    <row r="86" spans="2:5">
      <c r="B86" s="7">
        <v>2</v>
      </c>
      <c r="C86" s="8" t="str">
        <f t="shared" si="26"/>
        <v>FEBRERO</v>
      </c>
      <c r="D86" s="33" t="e">
        <f t="shared" ref="D86:D96" si="27">+D8</f>
        <v>#REF!</v>
      </c>
      <c r="E86" s="37">
        <f>+'MATRIZ ENERGÉTICA'!D5</f>
        <v>10640275.036</v>
      </c>
    </row>
    <row r="87" spans="2:5">
      <c r="B87" s="7">
        <v>3</v>
      </c>
      <c r="C87" s="8" t="str">
        <f t="shared" si="26"/>
        <v>MARZO</v>
      </c>
      <c r="D87" s="33" t="e">
        <f t="shared" si="27"/>
        <v>#REF!</v>
      </c>
      <c r="E87" s="37">
        <f>+'MATRIZ ENERGÉTICA'!D6</f>
        <v>11491004.0768</v>
      </c>
    </row>
    <row r="88" spans="2:5">
      <c r="B88" s="7">
        <v>4</v>
      </c>
      <c r="C88" s="8" t="str">
        <f t="shared" si="26"/>
        <v>ABRIL</v>
      </c>
      <c r="D88" s="33" t="e">
        <f t="shared" si="27"/>
        <v>#REF!</v>
      </c>
      <c r="E88" s="37">
        <f>+'MATRIZ ENERGÉTICA'!D7</f>
        <v>9580434.4443999995</v>
      </c>
    </row>
    <row r="89" spans="2:5">
      <c r="B89" s="7">
        <v>5</v>
      </c>
      <c r="C89" s="8" t="str">
        <f t="shared" si="26"/>
        <v>MAYO</v>
      </c>
      <c r="D89" s="33" t="e">
        <f t="shared" si="27"/>
        <v>#REF!</v>
      </c>
      <c r="E89" s="37">
        <f>+'MATRIZ ENERGÉTICA'!D8</f>
        <v>7134546.6800000006</v>
      </c>
    </row>
    <row r="90" spans="2:5">
      <c r="B90" s="7">
        <v>6</v>
      </c>
      <c r="C90" s="8" t="str">
        <f t="shared" si="26"/>
        <v>JUNIO</v>
      </c>
      <c r="D90" s="33" t="e">
        <f t="shared" si="27"/>
        <v>#REF!</v>
      </c>
      <c r="E90" s="37">
        <f>+'MATRIZ ENERGÉTICA'!D9</f>
        <v>8449158.4428000003</v>
      </c>
    </row>
    <row r="91" spans="2:5">
      <c r="B91" s="7">
        <v>7</v>
      </c>
      <c r="C91" s="8" t="str">
        <f t="shared" si="26"/>
        <v>JULIO</v>
      </c>
      <c r="D91" s="33" t="e">
        <f t="shared" si="27"/>
        <v>#REF!</v>
      </c>
      <c r="E91" s="37">
        <f>+'MATRIZ ENERGÉTICA'!D10</f>
        <v>9176794.6670399997</v>
      </c>
    </row>
    <row r="92" spans="2:5">
      <c r="B92" s="7">
        <v>8</v>
      </c>
      <c r="C92" s="8" t="str">
        <f t="shared" si="26"/>
        <v>AGOSTO</v>
      </c>
      <c r="D92" s="33" t="e">
        <f t="shared" si="27"/>
        <v>#REF!</v>
      </c>
      <c r="E92" s="37">
        <f>+'MATRIZ ENERGÉTICA'!D11</f>
        <v>9645477.1114800014</v>
      </c>
    </row>
    <row r="93" spans="2:5">
      <c r="B93" s="7">
        <v>9</v>
      </c>
      <c r="C93" s="8" t="str">
        <f t="shared" si="26"/>
        <v>SEPTIEMBRE</v>
      </c>
      <c r="D93" s="33" t="e">
        <f t="shared" si="27"/>
        <v>#REF!</v>
      </c>
      <c r="E93" s="37">
        <f>+'MATRIZ ENERGÉTICA'!D12</f>
        <v>10082431.471260002</v>
      </c>
    </row>
    <row r="94" spans="2:5">
      <c r="B94" s="7">
        <v>10</v>
      </c>
      <c r="C94" s="8" t="str">
        <f t="shared" si="26"/>
        <v>OCTUBRE</v>
      </c>
      <c r="D94" s="33" t="e">
        <f t="shared" si="27"/>
        <v>#REF!</v>
      </c>
      <c r="E94" s="37">
        <f>+'MATRIZ ENERGÉTICA'!D13</f>
        <v>10378730.134</v>
      </c>
    </row>
    <row r="95" spans="2:5">
      <c r="B95" s="7">
        <v>11</v>
      </c>
      <c r="C95" s="8" t="str">
        <f t="shared" si="26"/>
        <v>NOVIEMBRE</v>
      </c>
      <c r="D95" s="33"/>
      <c r="E95" s="37"/>
    </row>
    <row r="96" spans="2:5">
      <c r="B96" s="7">
        <v>12</v>
      </c>
      <c r="C96" s="8" t="str">
        <f t="shared" si="26"/>
        <v>DICIEMBRE</v>
      </c>
      <c r="D96" s="33" t="e">
        <f t="shared" si="27"/>
        <v>#REF!</v>
      </c>
      <c r="E96" s="37">
        <f>+'MATRIZ ENERGÉTICA'!D15</f>
        <v>11055216.575680001</v>
      </c>
    </row>
    <row r="98" spans="3:5">
      <c r="C98" s="9" t="s">
        <v>11</v>
      </c>
      <c r="D98" s="10" t="e">
        <f>IF(SUM(D85:D96)=0,0,MAX(D85:D96))</f>
        <v>#REF!</v>
      </c>
      <c r="E98" s="10">
        <f>IF(SUM(E85:E96)=0,0,MAX(E85:E96))</f>
        <v>11491004.0768</v>
      </c>
    </row>
    <row r="99" spans="3:5">
      <c r="C99" s="9" t="s">
        <v>12</v>
      </c>
      <c r="D99" s="10" t="e">
        <f>IF(SUM(D85:D96)=0,0,MIN(D85:D96))</f>
        <v>#REF!</v>
      </c>
      <c r="E99" s="10">
        <f>IF(SUM(E85:E96)=0,0,MIN(E85:E96))</f>
        <v>7134546.6800000006</v>
      </c>
    </row>
    <row r="100" spans="3:5">
      <c r="C100" s="9" t="s">
        <v>9</v>
      </c>
      <c r="D100" s="10" t="e">
        <f>IF(SUM(D85:D96)=0,0,AVERAGE(D85:D96))</f>
        <v>#REF!</v>
      </c>
      <c r="E100" s="10">
        <f>IF(SUM(E85:E96)=0,0,AVERAGE(E85:E96))</f>
        <v>9763406.8639460001</v>
      </c>
    </row>
    <row r="101" spans="3:5">
      <c r="C101" s="9" t="s">
        <v>10</v>
      </c>
      <c r="D101" s="10" t="e">
        <f>IF(SUM(D85:D96)=0,0,STDEV(D85:D96))</f>
        <v>#REF!</v>
      </c>
      <c r="E101" s="10">
        <f>IF(SUM(E85:E96)=0,0,STDEV(E85:E96))</f>
        <v>1288078.5285198982</v>
      </c>
    </row>
  </sheetData>
  <mergeCells count="31">
    <mergeCell ref="N31:O31"/>
    <mergeCell ref="J31:K31"/>
    <mergeCell ref="P31:Q31"/>
    <mergeCell ref="R31:S31"/>
    <mergeCell ref="B82:C84"/>
    <mergeCell ref="D82:D83"/>
    <mergeCell ref="E82:E83"/>
    <mergeCell ref="B81:E81"/>
    <mergeCell ref="I53:I54"/>
    <mergeCell ref="C76:D76"/>
    <mergeCell ref="C77:D77"/>
    <mergeCell ref="G77:H77"/>
    <mergeCell ref="C78:D78"/>
    <mergeCell ref="G78:H78"/>
    <mergeCell ref="B53:C55"/>
    <mergeCell ref="D53:D54"/>
    <mergeCell ref="E53:E54"/>
    <mergeCell ref="F53:F54"/>
    <mergeCell ref="G53:G54"/>
    <mergeCell ref="H53:H54"/>
    <mergeCell ref="C48:D48"/>
    <mergeCell ref="C49:D49"/>
    <mergeCell ref="B4:C6"/>
    <mergeCell ref="L31:M31"/>
    <mergeCell ref="C50:D50"/>
    <mergeCell ref="C27:D27"/>
    <mergeCell ref="C28:D28"/>
    <mergeCell ref="C29:D29"/>
    <mergeCell ref="B31:C33"/>
    <mergeCell ref="D31:D32"/>
    <mergeCell ref="E31:E32"/>
  </mergeCells>
  <hyperlinks>
    <hyperlink ref="I1" location="Inicio!A1" display="Inicio" xr:uid="{00000000-0004-0000-06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 filterMode="1"/>
  <dimension ref="A1:M1687"/>
  <sheetViews>
    <sheetView tabSelected="1" topLeftCell="A184" zoomScale="80" zoomScaleNormal="80" workbookViewId="0">
      <selection activeCell="I286" sqref="A286:I305"/>
    </sheetView>
  </sheetViews>
  <sheetFormatPr baseColWidth="10" defaultColWidth="27.42578125" defaultRowHeight="11.25" customHeight="1"/>
  <cols>
    <col min="1" max="1" width="28" style="89" customWidth="1"/>
    <col min="2" max="2" width="77.42578125" style="89" customWidth="1"/>
    <col min="3" max="3" width="21.7109375" style="154" customWidth="1"/>
    <col min="4" max="4" width="11.42578125" style="89" customWidth="1"/>
    <col min="5" max="5" width="11.28515625" style="89" customWidth="1"/>
    <col min="6" max="6" width="10.28515625" style="89" customWidth="1"/>
    <col min="7" max="7" width="17.28515625" style="166" customWidth="1"/>
    <col min="8" max="8" width="23" style="89" customWidth="1"/>
    <col min="9" max="9" width="18.42578125" style="166" customWidth="1"/>
    <col min="10" max="10" width="5.85546875" style="97" customWidth="1"/>
    <col min="11" max="11" width="12" style="89" customWidth="1"/>
    <col min="12" max="12" width="20" style="89" customWidth="1"/>
    <col min="13" max="13" width="19.28515625" style="89" customWidth="1"/>
    <col min="14" max="16384" width="27.42578125" style="89"/>
  </cols>
  <sheetData>
    <row r="1" spans="1:13" ht="33" customHeight="1">
      <c r="A1" s="98" t="s">
        <v>4</v>
      </c>
      <c r="B1" s="98" t="s">
        <v>0</v>
      </c>
      <c r="C1" s="98" t="s">
        <v>19</v>
      </c>
      <c r="D1" s="98" t="s">
        <v>1</v>
      </c>
      <c r="E1" s="98" t="s">
        <v>99</v>
      </c>
      <c r="F1" s="98" t="s">
        <v>20</v>
      </c>
      <c r="G1" s="164" t="s">
        <v>21</v>
      </c>
      <c r="H1" s="98" t="s">
        <v>2</v>
      </c>
      <c r="I1" s="164" t="s">
        <v>3</v>
      </c>
      <c r="J1" s="89"/>
      <c r="K1" s="272" t="s">
        <v>100</v>
      </c>
      <c r="L1" s="273"/>
      <c r="M1" s="162">
        <v>30</v>
      </c>
    </row>
    <row r="2" spans="1:13" ht="18" customHeight="1">
      <c r="A2" s="167" t="s">
        <v>206</v>
      </c>
      <c r="B2" s="168" t="s">
        <v>162</v>
      </c>
      <c r="C2" s="169" t="s">
        <v>285</v>
      </c>
      <c r="D2" s="170">
        <v>1</v>
      </c>
      <c r="E2" s="170">
        <v>2500</v>
      </c>
      <c r="F2" s="170">
        <v>1</v>
      </c>
      <c r="G2" s="171">
        <f>(E2*F2)/1000</f>
        <v>2.5</v>
      </c>
      <c r="H2" s="170">
        <v>24</v>
      </c>
      <c r="I2" s="172">
        <f>G2*H2</f>
        <v>60</v>
      </c>
      <c r="J2" s="89"/>
      <c r="K2" s="250" t="s">
        <v>101</v>
      </c>
      <c r="L2" s="252"/>
      <c r="M2" s="161">
        <f>AVERAGE('CONSUMOS Y PRODUCCIÓN'!E16:E27)</f>
        <v>55152.416666666664</v>
      </c>
    </row>
    <row r="3" spans="1:13" ht="16.5" hidden="1" customHeight="1">
      <c r="A3" s="167" t="s">
        <v>211</v>
      </c>
      <c r="B3" s="168" t="s">
        <v>163</v>
      </c>
      <c r="C3" s="173" t="s">
        <v>164</v>
      </c>
      <c r="D3" s="170">
        <v>4.1500000000000004</v>
      </c>
      <c r="E3" s="170">
        <v>460</v>
      </c>
      <c r="F3" s="170">
        <v>1</v>
      </c>
      <c r="G3" s="171">
        <f t="shared" ref="G3:G67" si="0">(E3*F3)/1000</f>
        <v>0.46</v>
      </c>
      <c r="H3" s="170">
        <v>1</v>
      </c>
      <c r="I3" s="172">
        <f t="shared" ref="I3:I150" si="1">G3*H3</f>
        <v>0.46</v>
      </c>
      <c r="J3" s="89"/>
      <c r="K3" s="272" t="s">
        <v>102</v>
      </c>
      <c r="L3" s="273"/>
      <c r="M3" s="95">
        <f>((SUM(I2:I1132)*$M$1)-$M$2)/(SUM(I2:I1132)*$M$1)</f>
        <v>0.10455036416143119</v>
      </c>
    </row>
    <row r="4" spans="1:13" s="96" customFormat="1" ht="15" hidden="1" customHeight="1">
      <c r="A4" s="167" t="s">
        <v>207</v>
      </c>
      <c r="B4" s="168" t="s">
        <v>165</v>
      </c>
      <c r="C4" s="173" t="s">
        <v>166</v>
      </c>
      <c r="D4" s="170" t="s">
        <v>167</v>
      </c>
      <c r="E4" s="170">
        <v>270</v>
      </c>
      <c r="F4" s="170">
        <v>1</v>
      </c>
      <c r="G4" s="171">
        <f t="shared" si="0"/>
        <v>0.27</v>
      </c>
      <c r="H4" s="170">
        <v>12</v>
      </c>
      <c r="I4" s="172">
        <f t="shared" si="1"/>
        <v>3.24</v>
      </c>
      <c r="J4" s="89"/>
      <c r="K4" s="275" t="s">
        <v>103</v>
      </c>
      <c r="L4" s="274" t="s">
        <v>104</v>
      </c>
      <c r="M4" s="274"/>
    </row>
    <row r="5" spans="1:13" ht="16.5" hidden="1" customHeight="1">
      <c r="A5" s="167" t="s">
        <v>208</v>
      </c>
      <c r="B5" s="174" t="s">
        <v>168</v>
      </c>
      <c r="C5" s="175" t="s">
        <v>243</v>
      </c>
      <c r="D5" s="170">
        <v>30</v>
      </c>
      <c r="E5" s="170">
        <v>440</v>
      </c>
      <c r="F5" s="170">
        <v>1</v>
      </c>
      <c r="G5" s="171">
        <f t="shared" si="0"/>
        <v>0.44</v>
      </c>
      <c r="H5" s="170">
        <v>16</v>
      </c>
      <c r="I5" s="172">
        <f t="shared" si="1"/>
        <v>7.04</v>
      </c>
      <c r="J5" s="89"/>
      <c r="K5" s="275"/>
      <c r="L5" s="274"/>
      <c r="M5" s="274"/>
    </row>
    <row r="6" spans="1:13" ht="15.75" hidden="1">
      <c r="A6" s="167" t="s">
        <v>211</v>
      </c>
      <c r="B6" s="168" t="s">
        <v>169</v>
      </c>
      <c r="C6" s="173" t="s">
        <v>164</v>
      </c>
      <c r="D6" s="170">
        <v>2</v>
      </c>
      <c r="E6" s="170">
        <v>440</v>
      </c>
      <c r="F6" s="170">
        <v>1</v>
      </c>
      <c r="G6" s="171">
        <f t="shared" si="0"/>
        <v>0.44</v>
      </c>
      <c r="H6" s="170">
        <v>1</v>
      </c>
      <c r="I6" s="172">
        <f t="shared" si="1"/>
        <v>0.44</v>
      </c>
      <c r="J6" s="89"/>
    </row>
    <row r="7" spans="1:13" ht="15.75" hidden="1">
      <c r="A7" s="167" t="s">
        <v>210</v>
      </c>
      <c r="B7" s="168" t="s">
        <v>170</v>
      </c>
      <c r="C7" s="175" t="s">
        <v>243</v>
      </c>
      <c r="D7" s="170" t="s">
        <v>167</v>
      </c>
      <c r="E7" s="170">
        <v>4</v>
      </c>
      <c r="F7" s="170">
        <v>1</v>
      </c>
      <c r="G7" s="171">
        <f t="shared" si="0"/>
        <v>4.0000000000000001E-3</v>
      </c>
      <c r="H7" s="170">
        <v>24</v>
      </c>
      <c r="I7" s="172">
        <f t="shared" si="1"/>
        <v>9.6000000000000002E-2</v>
      </c>
      <c r="J7" s="89"/>
    </row>
    <row r="8" spans="1:13" ht="15.75" hidden="1">
      <c r="A8" s="167" t="s">
        <v>211</v>
      </c>
      <c r="B8" s="168" t="s">
        <v>171</v>
      </c>
      <c r="C8" s="175" t="s">
        <v>164</v>
      </c>
      <c r="D8" s="170">
        <v>2</v>
      </c>
      <c r="E8" s="170">
        <v>400</v>
      </c>
      <c r="F8" s="170">
        <v>1</v>
      </c>
      <c r="G8" s="171">
        <f t="shared" si="0"/>
        <v>0.4</v>
      </c>
      <c r="H8" s="170">
        <v>8</v>
      </c>
      <c r="I8" s="172">
        <f t="shared" si="1"/>
        <v>3.2</v>
      </c>
      <c r="J8" s="89"/>
      <c r="K8" s="155">
        <f>SUM(I2:I355)</f>
        <v>2053.0622999999937</v>
      </c>
      <c r="L8" s="155">
        <f>+K8*M1</f>
        <v>61591.86899999981</v>
      </c>
    </row>
    <row r="9" spans="1:13" ht="15.75" hidden="1">
      <c r="A9" s="167" t="s">
        <v>208</v>
      </c>
      <c r="B9" s="168" t="s">
        <v>172</v>
      </c>
      <c r="C9" s="175" t="s">
        <v>243</v>
      </c>
      <c r="D9" s="170">
        <v>4</v>
      </c>
      <c r="E9" s="170">
        <v>460</v>
      </c>
      <c r="F9" s="170">
        <v>1</v>
      </c>
      <c r="G9" s="171">
        <f t="shared" si="0"/>
        <v>0.46</v>
      </c>
      <c r="H9" s="170">
        <v>16</v>
      </c>
      <c r="I9" s="172">
        <f t="shared" si="1"/>
        <v>7.36</v>
      </c>
      <c r="J9" s="89"/>
    </row>
    <row r="10" spans="1:13" ht="15.75" hidden="1">
      <c r="A10" s="167" t="s">
        <v>207</v>
      </c>
      <c r="B10" s="168" t="s">
        <v>173</v>
      </c>
      <c r="C10" s="173" t="s">
        <v>166</v>
      </c>
      <c r="D10" s="170" t="s">
        <v>167</v>
      </c>
      <c r="E10" s="170">
        <v>1.5</v>
      </c>
      <c r="F10" s="170">
        <v>1</v>
      </c>
      <c r="G10" s="171">
        <f t="shared" si="0"/>
        <v>1.5E-3</v>
      </c>
      <c r="H10" s="170">
        <v>15</v>
      </c>
      <c r="I10" s="172">
        <f t="shared" si="1"/>
        <v>2.2499999999999999E-2</v>
      </c>
      <c r="J10" s="89"/>
    </row>
    <row r="11" spans="1:13" ht="15.75" hidden="1">
      <c r="A11" s="167" t="s">
        <v>212</v>
      </c>
      <c r="B11" s="168" t="s">
        <v>174</v>
      </c>
      <c r="C11" s="173" t="s">
        <v>166</v>
      </c>
      <c r="D11" s="170" t="s">
        <v>167</v>
      </c>
      <c r="E11" s="170">
        <v>70</v>
      </c>
      <c r="F11" s="170">
        <v>1</v>
      </c>
      <c r="G11" s="171">
        <f t="shared" si="0"/>
        <v>7.0000000000000007E-2</v>
      </c>
      <c r="H11" s="170">
        <v>15</v>
      </c>
      <c r="I11" s="172">
        <f t="shared" si="1"/>
        <v>1.05</v>
      </c>
      <c r="J11" s="89"/>
    </row>
    <row r="12" spans="1:13" ht="15.75" hidden="1">
      <c r="A12" s="167" t="s">
        <v>213</v>
      </c>
      <c r="B12" s="168" t="s">
        <v>175</v>
      </c>
      <c r="C12" s="173" t="s">
        <v>164</v>
      </c>
      <c r="D12" s="170" t="s">
        <v>167</v>
      </c>
      <c r="E12" s="170">
        <v>100</v>
      </c>
      <c r="F12" s="170">
        <v>1</v>
      </c>
      <c r="G12" s="171">
        <f t="shared" si="0"/>
        <v>0.1</v>
      </c>
      <c r="H12" s="170">
        <v>4</v>
      </c>
      <c r="I12" s="172">
        <f t="shared" si="1"/>
        <v>0.4</v>
      </c>
      <c r="J12" s="89"/>
    </row>
    <row r="13" spans="1:13" ht="15.75" hidden="1">
      <c r="A13" s="167" t="s">
        <v>213</v>
      </c>
      <c r="B13" s="168" t="s">
        <v>176</v>
      </c>
      <c r="C13" s="173" t="s">
        <v>164</v>
      </c>
      <c r="D13" s="170" t="s">
        <v>167</v>
      </c>
      <c r="E13" s="170">
        <v>200</v>
      </c>
      <c r="F13" s="170">
        <v>1</v>
      </c>
      <c r="G13" s="171">
        <f t="shared" si="0"/>
        <v>0.2</v>
      </c>
      <c r="H13" s="170">
        <v>1</v>
      </c>
      <c r="I13" s="172">
        <f t="shared" si="1"/>
        <v>0.2</v>
      </c>
      <c r="J13" s="89"/>
    </row>
    <row r="14" spans="1:13" ht="15.75" hidden="1">
      <c r="A14" s="167" t="s">
        <v>213</v>
      </c>
      <c r="B14" s="168" t="s">
        <v>177</v>
      </c>
      <c r="C14" s="173" t="s">
        <v>178</v>
      </c>
      <c r="D14" s="170" t="s">
        <v>167</v>
      </c>
      <c r="E14" s="170">
        <v>170</v>
      </c>
      <c r="F14" s="170">
        <v>1</v>
      </c>
      <c r="G14" s="171">
        <f t="shared" si="0"/>
        <v>0.17</v>
      </c>
      <c r="H14" s="170">
        <v>2</v>
      </c>
      <c r="I14" s="172">
        <f t="shared" si="1"/>
        <v>0.34</v>
      </c>
      <c r="J14" s="89"/>
    </row>
    <row r="15" spans="1:13" ht="15.75" hidden="1">
      <c r="A15" s="167" t="s">
        <v>222</v>
      </c>
      <c r="B15" s="168" t="s">
        <v>179</v>
      </c>
      <c r="C15" s="173" t="s">
        <v>180</v>
      </c>
      <c r="D15" s="170" t="s">
        <v>167</v>
      </c>
      <c r="E15" s="170">
        <v>100</v>
      </c>
      <c r="F15" s="170">
        <v>1</v>
      </c>
      <c r="G15" s="171">
        <f t="shared" si="0"/>
        <v>0.1</v>
      </c>
      <c r="H15" s="170">
        <v>3</v>
      </c>
      <c r="I15" s="172">
        <f t="shared" si="1"/>
        <v>0.30000000000000004</v>
      </c>
      <c r="J15" s="89"/>
    </row>
    <row r="16" spans="1:13" ht="15.75">
      <c r="A16" s="167" t="s">
        <v>214</v>
      </c>
      <c r="B16" s="168" t="s">
        <v>181</v>
      </c>
      <c r="C16" s="169" t="s">
        <v>285</v>
      </c>
      <c r="D16" s="170" t="s">
        <v>167</v>
      </c>
      <c r="E16" s="170">
        <v>80</v>
      </c>
      <c r="F16" s="170">
        <v>1</v>
      </c>
      <c r="G16" s="171">
        <f t="shared" si="0"/>
        <v>0.08</v>
      </c>
      <c r="H16" s="170">
        <v>3</v>
      </c>
      <c r="I16" s="172">
        <f t="shared" si="1"/>
        <v>0.24</v>
      </c>
      <c r="J16" s="89"/>
    </row>
    <row r="17" spans="1:10" ht="15.75" hidden="1">
      <c r="A17" s="167" t="s">
        <v>215</v>
      </c>
      <c r="B17" s="168" t="s">
        <v>182</v>
      </c>
      <c r="C17" s="173" t="s">
        <v>164</v>
      </c>
      <c r="D17" s="170" t="s">
        <v>167</v>
      </c>
      <c r="E17" s="170">
        <v>180</v>
      </c>
      <c r="F17" s="170">
        <v>1</v>
      </c>
      <c r="G17" s="171">
        <f t="shared" si="0"/>
        <v>0.18</v>
      </c>
      <c r="H17" s="170">
        <v>1</v>
      </c>
      <c r="I17" s="172">
        <f t="shared" si="1"/>
        <v>0.18</v>
      </c>
      <c r="J17" s="89"/>
    </row>
    <row r="18" spans="1:10" ht="15.75">
      <c r="A18" s="167" t="s">
        <v>214</v>
      </c>
      <c r="B18" s="168" t="s">
        <v>183</v>
      </c>
      <c r="C18" s="169" t="s">
        <v>285</v>
      </c>
      <c r="D18" s="170" t="s">
        <v>167</v>
      </c>
      <c r="E18" s="170">
        <v>80</v>
      </c>
      <c r="F18" s="170">
        <v>1</v>
      </c>
      <c r="G18" s="171">
        <f t="shared" si="0"/>
        <v>0.08</v>
      </c>
      <c r="H18" s="170">
        <v>5</v>
      </c>
      <c r="I18" s="172">
        <f t="shared" si="1"/>
        <v>0.4</v>
      </c>
      <c r="J18" s="89"/>
    </row>
    <row r="19" spans="1:10" ht="27">
      <c r="A19" s="167" t="s">
        <v>206</v>
      </c>
      <c r="B19" s="168" t="s">
        <v>184</v>
      </c>
      <c r="C19" s="169" t="s">
        <v>285</v>
      </c>
      <c r="D19" s="170" t="s">
        <v>167</v>
      </c>
      <c r="E19" s="170">
        <v>1500</v>
      </c>
      <c r="F19" s="170">
        <v>1</v>
      </c>
      <c r="G19" s="171">
        <f t="shared" si="0"/>
        <v>1.5</v>
      </c>
      <c r="H19" s="170">
        <v>24</v>
      </c>
      <c r="I19" s="172">
        <f t="shared" si="1"/>
        <v>36</v>
      </c>
      <c r="J19" s="89"/>
    </row>
    <row r="20" spans="1:10" ht="15.75">
      <c r="A20" s="167" t="s">
        <v>214</v>
      </c>
      <c r="B20" s="168" t="s">
        <v>185</v>
      </c>
      <c r="C20" s="169" t="s">
        <v>285</v>
      </c>
      <c r="D20" s="170" t="s">
        <v>167</v>
      </c>
      <c r="E20" s="170">
        <v>80</v>
      </c>
      <c r="F20" s="170">
        <v>1</v>
      </c>
      <c r="G20" s="171">
        <f t="shared" si="0"/>
        <v>0.08</v>
      </c>
      <c r="H20" s="170">
        <v>5</v>
      </c>
      <c r="I20" s="172">
        <f t="shared" si="1"/>
        <v>0.4</v>
      </c>
      <c r="J20" s="89"/>
    </row>
    <row r="21" spans="1:10" ht="15.75">
      <c r="A21" s="167" t="s">
        <v>214</v>
      </c>
      <c r="B21" s="168" t="s">
        <v>185</v>
      </c>
      <c r="C21" s="169" t="s">
        <v>285</v>
      </c>
      <c r="D21" s="170" t="s">
        <v>167</v>
      </c>
      <c r="E21" s="170">
        <v>80</v>
      </c>
      <c r="F21" s="170">
        <v>1</v>
      </c>
      <c r="G21" s="171">
        <f t="shared" si="0"/>
        <v>0.08</v>
      </c>
      <c r="H21" s="170">
        <v>5</v>
      </c>
      <c r="I21" s="172">
        <f t="shared" si="1"/>
        <v>0.4</v>
      </c>
      <c r="J21" s="89"/>
    </row>
    <row r="22" spans="1:10" ht="15.75" hidden="1">
      <c r="A22" s="167" t="s">
        <v>213</v>
      </c>
      <c r="B22" s="168" t="s">
        <v>186</v>
      </c>
      <c r="C22" s="173" t="s">
        <v>187</v>
      </c>
      <c r="D22" s="170" t="s">
        <v>167</v>
      </c>
      <c r="E22" s="170">
        <v>256</v>
      </c>
      <c r="F22" s="170">
        <v>1</v>
      </c>
      <c r="G22" s="171">
        <f t="shared" si="0"/>
        <v>0.25600000000000001</v>
      </c>
      <c r="H22" s="170">
        <v>1</v>
      </c>
      <c r="I22" s="172">
        <f t="shared" si="1"/>
        <v>0.25600000000000001</v>
      </c>
      <c r="J22" s="89"/>
    </row>
    <row r="23" spans="1:10" ht="15.75" hidden="1">
      <c r="A23" s="167" t="s">
        <v>210</v>
      </c>
      <c r="B23" s="168" t="s">
        <v>188</v>
      </c>
      <c r="C23" s="173" t="s">
        <v>189</v>
      </c>
      <c r="D23" s="170" t="s">
        <v>167</v>
      </c>
      <c r="E23" s="170">
        <v>45</v>
      </c>
      <c r="F23" s="170">
        <v>1</v>
      </c>
      <c r="G23" s="171">
        <f t="shared" si="0"/>
        <v>4.4999999999999998E-2</v>
      </c>
      <c r="H23" s="170">
        <v>2</v>
      </c>
      <c r="I23" s="172">
        <f t="shared" si="1"/>
        <v>0.09</v>
      </c>
      <c r="J23" s="89"/>
    </row>
    <row r="24" spans="1:10" ht="15.75" hidden="1">
      <c r="A24" s="167" t="s">
        <v>210</v>
      </c>
      <c r="B24" s="168" t="s">
        <v>188</v>
      </c>
      <c r="C24" s="176" t="s">
        <v>205</v>
      </c>
      <c r="D24" s="170" t="s">
        <v>167</v>
      </c>
      <c r="E24" s="170">
        <v>45</v>
      </c>
      <c r="F24" s="170">
        <v>1</v>
      </c>
      <c r="G24" s="171">
        <f t="shared" si="0"/>
        <v>4.4999999999999998E-2</v>
      </c>
      <c r="H24" s="170">
        <v>2</v>
      </c>
      <c r="I24" s="172">
        <f t="shared" si="1"/>
        <v>0.09</v>
      </c>
      <c r="J24" s="89"/>
    </row>
    <row r="25" spans="1:10" ht="15.75" hidden="1">
      <c r="A25" s="167" t="s">
        <v>213</v>
      </c>
      <c r="B25" s="168" t="s">
        <v>190</v>
      </c>
      <c r="C25" s="176" t="s">
        <v>205</v>
      </c>
      <c r="D25" s="170" t="s">
        <v>167</v>
      </c>
      <c r="E25" s="170">
        <v>200</v>
      </c>
      <c r="F25" s="170">
        <v>1</v>
      </c>
      <c r="G25" s="171">
        <f t="shared" si="0"/>
        <v>0.2</v>
      </c>
      <c r="H25" s="170">
        <v>6</v>
      </c>
      <c r="I25" s="172">
        <f t="shared" si="1"/>
        <v>1.2000000000000002</v>
      </c>
      <c r="J25" s="89"/>
    </row>
    <row r="26" spans="1:10" ht="15.75" hidden="1">
      <c r="A26" s="167" t="s">
        <v>216</v>
      </c>
      <c r="B26" s="168" t="s">
        <v>191</v>
      </c>
      <c r="C26" s="173" t="s">
        <v>178</v>
      </c>
      <c r="D26" s="170" t="s">
        <v>167</v>
      </c>
      <c r="E26" s="170">
        <v>80</v>
      </c>
      <c r="F26" s="170">
        <v>1</v>
      </c>
      <c r="G26" s="171">
        <f t="shared" si="0"/>
        <v>0.08</v>
      </c>
      <c r="H26" s="170">
        <v>24</v>
      </c>
      <c r="I26" s="172">
        <f t="shared" si="1"/>
        <v>1.92</v>
      </c>
      <c r="J26" s="89"/>
    </row>
    <row r="27" spans="1:10" ht="15.75">
      <c r="A27" s="167" t="s">
        <v>214</v>
      </c>
      <c r="B27" s="168" t="s">
        <v>192</v>
      </c>
      <c r="C27" s="169" t="s">
        <v>285</v>
      </c>
      <c r="D27" s="170" t="s">
        <v>167</v>
      </c>
      <c r="E27" s="170">
        <v>80</v>
      </c>
      <c r="F27" s="170">
        <v>1</v>
      </c>
      <c r="G27" s="171">
        <f t="shared" si="0"/>
        <v>0.08</v>
      </c>
      <c r="H27" s="170">
        <v>5</v>
      </c>
      <c r="I27" s="172">
        <f t="shared" si="1"/>
        <v>0.4</v>
      </c>
      <c r="J27" s="89"/>
    </row>
    <row r="28" spans="1:10" ht="15.75">
      <c r="A28" s="167" t="s">
        <v>213</v>
      </c>
      <c r="B28" s="168" t="s">
        <v>193</v>
      </c>
      <c r="C28" s="169" t="s">
        <v>285</v>
      </c>
      <c r="D28" s="170" t="s">
        <v>167</v>
      </c>
      <c r="E28" s="170">
        <v>270</v>
      </c>
      <c r="F28" s="170">
        <v>1</v>
      </c>
      <c r="G28" s="171">
        <f t="shared" si="0"/>
        <v>0.27</v>
      </c>
      <c r="H28" s="170">
        <v>3</v>
      </c>
      <c r="I28" s="172">
        <f t="shared" si="1"/>
        <v>0.81</v>
      </c>
      <c r="J28" s="89"/>
    </row>
    <row r="29" spans="1:10" ht="15.75" hidden="1">
      <c r="A29" s="167" t="s">
        <v>217</v>
      </c>
      <c r="B29" s="168" t="s">
        <v>194</v>
      </c>
      <c r="C29" s="173" t="s">
        <v>164</v>
      </c>
      <c r="D29" s="170" t="s">
        <v>167</v>
      </c>
      <c r="E29" s="170">
        <v>0.5</v>
      </c>
      <c r="F29" s="170">
        <v>1</v>
      </c>
      <c r="G29" s="171">
        <f t="shared" si="0"/>
        <v>5.0000000000000001E-4</v>
      </c>
      <c r="H29" s="170">
        <v>1</v>
      </c>
      <c r="I29" s="172">
        <f t="shared" si="1"/>
        <v>5.0000000000000001E-4</v>
      </c>
      <c r="J29" s="89"/>
    </row>
    <row r="30" spans="1:10" ht="15.75">
      <c r="A30" s="167" t="s">
        <v>210</v>
      </c>
      <c r="B30" s="168" t="s">
        <v>195</v>
      </c>
      <c r="C30" s="169" t="s">
        <v>285</v>
      </c>
      <c r="D30" s="170" t="s">
        <v>167</v>
      </c>
      <c r="E30" s="170">
        <v>600</v>
      </c>
      <c r="F30" s="170">
        <v>1</v>
      </c>
      <c r="G30" s="171">
        <f t="shared" si="0"/>
        <v>0.6</v>
      </c>
      <c r="H30" s="170">
        <v>0.01</v>
      </c>
      <c r="I30" s="172">
        <f t="shared" si="1"/>
        <v>6.0000000000000001E-3</v>
      </c>
      <c r="J30" s="89"/>
    </row>
    <row r="31" spans="1:10" ht="15.75" hidden="1">
      <c r="A31" s="167" t="s">
        <v>218</v>
      </c>
      <c r="B31" s="168" t="s">
        <v>196</v>
      </c>
      <c r="C31" s="173" t="s">
        <v>166</v>
      </c>
      <c r="D31" s="170" t="s">
        <v>167</v>
      </c>
      <c r="E31" s="170">
        <v>72</v>
      </c>
      <c r="F31" s="170">
        <v>1</v>
      </c>
      <c r="G31" s="171">
        <f t="shared" si="0"/>
        <v>7.1999999999999995E-2</v>
      </c>
      <c r="H31" s="170">
        <v>24</v>
      </c>
      <c r="I31" s="172">
        <f t="shared" si="1"/>
        <v>1.7279999999999998</v>
      </c>
      <c r="J31" s="89"/>
    </row>
    <row r="32" spans="1:10" ht="15.75" hidden="1">
      <c r="A32" s="167" t="s">
        <v>221</v>
      </c>
      <c r="B32" s="168" t="s">
        <v>197</v>
      </c>
      <c r="C32" s="173" t="s">
        <v>180</v>
      </c>
      <c r="D32" s="170" t="s">
        <v>167</v>
      </c>
      <c r="E32" s="170">
        <v>750</v>
      </c>
      <c r="F32" s="170">
        <v>1</v>
      </c>
      <c r="G32" s="171">
        <f t="shared" si="0"/>
        <v>0.75</v>
      </c>
      <c r="H32" s="170">
        <v>3</v>
      </c>
      <c r="I32" s="172">
        <f t="shared" si="1"/>
        <v>2.25</v>
      </c>
      <c r="J32" s="89"/>
    </row>
    <row r="33" spans="1:10" ht="15.75" hidden="1">
      <c r="A33" s="167" t="s">
        <v>221</v>
      </c>
      <c r="B33" s="168" t="s">
        <v>197</v>
      </c>
      <c r="C33" s="176" t="s">
        <v>180</v>
      </c>
      <c r="D33" s="170" t="s">
        <v>167</v>
      </c>
      <c r="E33" s="170">
        <v>750</v>
      </c>
      <c r="F33" s="170">
        <v>1</v>
      </c>
      <c r="G33" s="171">
        <f t="shared" si="0"/>
        <v>0.75</v>
      </c>
      <c r="H33" s="170">
        <v>3</v>
      </c>
      <c r="I33" s="172">
        <f t="shared" si="1"/>
        <v>2.25</v>
      </c>
      <c r="J33" s="89"/>
    </row>
    <row r="34" spans="1:10" ht="15.75">
      <c r="A34" s="167" t="s">
        <v>219</v>
      </c>
      <c r="B34" s="168" t="s">
        <v>198</v>
      </c>
      <c r="C34" s="169" t="s">
        <v>285</v>
      </c>
      <c r="D34" s="170" t="s">
        <v>167</v>
      </c>
      <c r="E34" s="170">
        <v>80</v>
      </c>
      <c r="F34" s="170">
        <v>1</v>
      </c>
      <c r="G34" s="171">
        <f t="shared" si="0"/>
        <v>0.08</v>
      </c>
      <c r="H34" s="170">
        <v>5</v>
      </c>
      <c r="I34" s="172">
        <f t="shared" si="1"/>
        <v>0.4</v>
      </c>
      <c r="J34" s="89"/>
    </row>
    <row r="35" spans="1:10" ht="15.75">
      <c r="A35" s="167" t="s">
        <v>220</v>
      </c>
      <c r="B35" s="168" t="s">
        <v>199</v>
      </c>
      <c r="C35" s="169" t="s">
        <v>285</v>
      </c>
      <c r="D35" s="170" t="s">
        <v>167</v>
      </c>
      <c r="E35" s="170">
        <v>900</v>
      </c>
      <c r="F35" s="170">
        <v>1</v>
      </c>
      <c r="G35" s="171">
        <f t="shared" si="0"/>
        <v>0.9</v>
      </c>
      <c r="H35" s="170"/>
      <c r="I35" s="172">
        <f t="shared" si="1"/>
        <v>0</v>
      </c>
      <c r="J35" s="89"/>
    </row>
    <row r="36" spans="1:10" ht="15.75" hidden="1">
      <c r="A36" s="167" t="s">
        <v>207</v>
      </c>
      <c r="B36" s="168" t="s">
        <v>200</v>
      </c>
      <c r="C36" s="173" t="s">
        <v>166</v>
      </c>
      <c r="D36" s="170" t="s">
        <v>167</v>
      </c>
      <c r="E36" s="170">
        <v>900</v>
      </c>
      <c r="F36" s="170">
        <v>1</v>
      </c>
      <c r="G36" s="171">
        <f t="shared" si="0"/>
        <v>0.9</v>
      </c>
      <c r="H36" s="170">
        <v>12</v>
      </c>
      <c r="I36" s="172">
        <f t="shared" si="1"/>
        <v>10.8</v>
      </c>
      <c r="J36" s="89"/>
    </row>
    <row r="37" spans="1:10" ht="15.75" hidden="1">
      <c r="A37" s="167" t="s">
        <v>207</v>
      </c>
      <c r="B37" s="168" t="s">
        <v>201</v>
      </c>
      <c r="C37" s="173" t="s">
        <v>166</v>
      </c>
      <c r="D37" s="170" t="s">
        <v>167</v>
      </c>
      <c r="E37" s="170">
        <v>900</v>
      </c>
      <c r="F37" s="170">
        <v>1</v>
      </c>
      <c r="G37" s="171">
        <f t="shared" si="0"/>
        <v>0.9</v>
      </c>
      <c r="H37" s="170">
        <v>12</v>
      </c>
      <c r="I37" s="172">
        <f t="shared" si="1"/>
        <v>10.8</v>
      </c>
      <c r="J37" s="89"/>
    </row>
    <row r="38" spans="1:10" ht="15.75" hidden="1">
      <c r="A38" s="167" t="s">
        <v>220</v>
      </c>
      <c r="B38" s="168" t="s">
        <v>202</v>
      </c>
      <c r="C38" s="173" t="s">
        <v>166</v>
      </c>
      <c r="D38" s="170" t="s">
        <v>167</v>
      </c>
      <c r="E38" s="170">
        <v>1200</v>
      </c>
      <c r="F38" s="170">
        <v>1</v>
      </c>
      <c r="G38" s="171">
        <f t="shared" si="0"/>
        <v>1.2</v>
      </c>
      <c r="H38" s="170">
        <v>8</v>
      </c>
      <c r="I38" s="172">
        <f t="shared" si="1"/>
        <v>9.6</v>
      </c>
      <c r="J38" s="89"/>
    </row>
    <row r="39" spans="1:10" ht="15.75">
      <c r="A39" s="167" t="s">
        <v>210</v>
      </c>
      <c r="B39" s="168" t="s">
        <v>203</v>
      </c>
      <c r="C39" s="169" t="s">
        <v>285</v>
      </c>
      <c r="D39" s="170" t="s">
        <v>167</v>
      </c>
      <c r="E39" s="170">
        <v>1500</v>
      </c>
      <c r="F39" s="170">
        <v>1</v>
      </c>
      <c r="G39" s="171">
        <f t="shared" si="0"/>
        <v>1.5</v>
      </c>
      <c r="H39" s="170">
        <v>3</v>
      </c>
      <c r="I39" s="172">
        <f t="shared" si="1"/>
        <v>4.5</v>
      </c>
      <c r="J39" s="89"/>
    </row>
    <row r="40" spans="1:10" ht="27" hidden="1">
      <c r="A40" s="167" t="s">
        <v>209</v>
      </c>
      <c r="B40" s="168" t="s">
        <v>204</v>
      </c>
      <c r="C40" s="175" t="s">
        <v>243</v>
      </c>
      <c r="D40" s="170" t="s">
        <v>167</v>
      </c>
      <c r="E40" s="170">
        <v>7.2</v>
      </c>
      <c r="F40" s="170">
        <v>1</v>
      </c>
      <c r="G40" s="171">
        <f t="shared" si="0"/>
        <v>7.1999999999999998E-3</v>
      </c>
      <c r="H40" s="170">
        <v>24</v>
      </c>
      <c r="I40" s="172">
        <f t="shared" si="1"/>
        <v>0.17280000000000001</v>
      </c>
      <c r="J40" s="89"/>
    </row>
    <row r="41" spans="1:10" ht="27" hidden="1">
      <c r="A41" s="167" t="s">
        <v>209</v>
      </c>
      <c r="B41" s="168" t="s">
        <v>204</v>
      </c>
      <c r="C41" s="175" t="s">
        <v>243</v>
      </c>
      <c r="D41" s="170" t="s">
        <v>167</v>
      </c>
      <c r="E41" s="170">
        <v>7.2</v>
      </c>
      <c r="F41" s="170">
        <v>1</v>
      </c>
      <c r="G41" s="171">
        <f t="shared" si="0"/>
        <v>7.1999999999999998E-3</v>
      </c>
      <c r="H41" s="170">
        <v>24</v>
      </c>
      <c r="I41" s="172">
        <f t="shared" si="1"/>
        <v>0.17280000000000001</v>
      </c>
      <c r="J41" s="89"/>
    </row>
    <row r="42" spans="1:10" ht="27" hidden="1">
      <c r="A42" s="167" t="s">
        <v>209</v>
      </c>
      <c r="B42" s="168" t="s">
        <v>204</v>
      </c>
      <c r="C42" s="176" t="s">
        <v>205</v>
      </c>
      <c r="D42" s="170" t="s">
        <v>167</v>
      </c>
      <c r="E42" s="170">
        <v>7.2</v>
      </c>
      <c r="F42" s="170">
        <v>1</v>
      </c>
      <c r="G42" s="171">
        <f t="shared" si="0"/>
        <v>7.1999999999999998E-3</v>
      </c>
      <c r="H42" s="170">
        <v>24</v>
      </c>
      <c r="I42" s="172">
        <f t="shared" si="1"/>
        <v>0.17280000000000001</v>
      </c>
      <c r="J42" s="89"/>
    </row>
    <row r="43" spans="1:10" ht="27" hidden="1">
      <c r="A43" s="167" t="s">
        <v>209</v>
      </c>
      <c r="B43" s="168" t="s">
        <v>204</v>
      </c>
      <c r="C43" s="176" t="s">
        <v>205</v>
      </c>
      <c r="D43" s="170" t="s">
        <v>167</v>
      </c>
      <c r="E43" s="170">
        <v>7.2</v>
      </c>
      <c r="F43" s="170">
        <v>1</v>
      </c>
      <c r="G43" s="171">
        <f t="shared" si="0"/>
        <v>7.1999999999999998E-3</v>
      </c>
      <c r="H43" s="170">
        <v>24</v>
      </c>
      <c r="I43" s="172">
        <f t="shared" si="1"/>
        <v>0.17280000000000001</v>
      </c>
      <c r="J43" s="89"/>
    </row>
    <row r="44" spans="1:10" ht="15.75" hidden="1">
      <c r="A44" s="167" t="s">
        <v>277</v>
      </c>
      <c r="B44" s="168" t="s">
        <v>286</v>
      </c>
      <c r="C44" s="176" t="s">
        <v>164</v>
      </c>
      <c r="D44" s="170" t="s">
        <v>167</v>
      </c>
      <c r="E44" s="170">
        <v>50</v>
      </c>
      <c r="F44" s="170">
        <v>957</v>
      </c>
      <c r="G44" s="171">
        <f t="shared" si="0"/>
        <v>47.85</v>
      </c>
      <c r="H44" s="170">
        <v>8</v>
      </c>
      <c r="I44" s="172">
        <f t="shared" si="1"/>
        <v>382.8</v>
      </c>
      <c r="J44" s="89"/>
    </row>
    <row r="45" spans="1:10" ht="15.75" hidden="1">
      <c r="A45" s="152" t="s">
        <v>272</v>
      </c>
      <c r="B45" s="177" t="s">
        <v>242</v>
      </c>
      <c r="C45" s="178" t="s">
        <v>243</v>
      </c>
      <c r="D45" s="179">
        <v>0.75</v>
      </c>
      <c r="E45" s="180">
        <v>560</v>
      </c>
      <c r="F45" s="180">
        <v>1</v>
      </c>
      <c r="G45" s="165">
        <f t="shared" si="0"/>
        <v>0.56000000000000005</v>
      </c>
      <c r="H45" s="153">
        <v>1</v>
      </c>
      <c r="I45" s="181">
        <f t="shared" si="1"/>
        <v>0.56000000000000005</v>
      </c>
      <c r="J45" s="89"/>
    </row>
    <row r="46" spans="1:10" ht="15.75" hidden="1">
      <c r="A46" s="152" t="s">
        <v>273</v>
      </c>
      <c r="B46" s="177" t="s">
        <v>244</v>
      </c>
      <c r="C46" s="178" t="s">
        <v>243</v>
      </c>
      <c r="D46" s="179">
        <v>3.3000000000000002E-2</v>
      </c>
      <c r="E46" s="180">
        <v>25.2</v>
      </c>
      <c r="F46" s="180">
        <v>1</v>
      </c>
      <c r="G46" s="165">
        <f t="shared" si="0"/>
        <v>2.52E-2</v>
      </c>
      <c r="H46" s="153">
        <v>4</v>
      </c>
      <c r="I46" s="181">
        <f t="shared" si="1"/>
        <v>0.1008</v>
      </c>
      <c r="J46" s="89"/>
    </row>
    <row r="47" spans="1:10" ht="15.75" hidden="1">
      <c r="A47" s="152" t="s">
        <v>273</v>
      </c>
      <c r="B47" s="177" t="s">
        <v>245</v>
      </c>
      <c r="C47" s="178" t="s">
        <v>243</v>
      </c>
      <c r="D47" s="179">
        <v>3.3000000000000002E-2</v>
      </c>
      <c r="E47" s="180">
        <v>25.2</v>
      </c>
      <c r="F47" s="182">
        <v>1</v>
      </c>
      <c r="G47" s="165">
        <f t="shared" si="0"/>
        <v>2.52E-2</v>
      </c>
      <c r="H47" s="153">
        <v>4</v>
      </c>
      <c r="I47" s="181">
        <f t="shared" si="1"/>
        <v>0.1008</v>
      </c>
      <c r="J47" s="89"/>
    </row>
    <row r="48" spans="1:10" ht="15.75" hidden="1">
      <c r="A48" s="152" t="s">
        <v>274</v>
      </c>
      <c r="B48" s="177" t="s">
        <v>246</v>
      </c>
      <c r="C48" s="178" t="s">
        <v>243</v>
      </c>
      <c r="D48" s="179">
        <v>2.0099999999999998</v>
      </c>
      <c r="E48" s="180">
        <v>1500</v>
      </c>
      <c r="F48" s="180">
        <v>1</v>
      </c>
      <c r="G48" s="165">
        <f t="shared" si="0"/>
        <v>1.5</v>
      </c>
      <c r="H48" s="153">
        <v>2</v>
      </c>
      <c r="I48" s="181">
        <f t="shared" si="1"/>
        <v>3</v>
      </c>
      <c r="J48" s="89"/>
    </row>
    <row r="49" spans="1:10" ht="15.75" hidden="1">
      <c r="A49" s="152" t="s">
        <v>275</v>
      </c>
      <c r="B49" s="177" t="s">
        <v>247</v>
      </c>
      <c r="C49" s="178" t="s">
        <v>243</v>
      </c>
      <c r="D49" s="179">
        <v>0.26800000000000002</v>
      </c>
      <c r="E49" s="180">
        <v>200</v>
      </c>
      <c r="F49" s="180">
        <v>1</v>
      </c>
      <c r="G49" s="165">
        <f t="shared" si="0"/>
        <v>0.2</v>
      </c>
      <c r="H49" s="153">
        <v>0.5</v>
      </c>
      <c r="I49" s="181">
        <f t="shared" si="1"/>
        <v>0.1</v>
      </c>
      <c r="J49" s="89"/>
    </row>
    <row r="50" spans="1:10" ht="30" hidden="1">
      <c r="A50" s="156" t="s">
        <v>276</v>
      </c>
      <c r="B50" s="177" t="s">
        <v>248</v>
      </c>
      <c r="C50" s="178" t="s">
        <v>243</v>
      </c>
      <c r="D50" s="179">
        <v>1.206</v>
      </c>
      <c r="E50" s="180">
        <v>900</v>
      </c>
      <c r="F50" s="180">
        <v>1</v>
      </c>
      <c r="G50" s="165">
        <f t="shared" si="0"/>
        <v>0.9</v>
      </c>
      <c r="H50" s="153">
        <v>1</v>
      </c>
      <c r="I50" s="181">
        <f t="shared" si="1"/>
        <v>0.9</v>
      </c>
      <c r="J50" s="89"/>
    </row>
    <row r="51" spans="1:10" ht="15.75" hidden="1">
      <c r="A51" s="152" t="s">
        <v>274</v>
      </c>
      <c r="B51" s="177" t="s">
        <v>249</v>
      </c>
      <c r="C51" s="178" t="s">
        <v>243</v>
      </c>
      <c r="D51" s="179">
        <v>2.1440000000000001</v>
      </c>
      <c r="E51" s="180">
        <v>1600</v>
      </c>
      <c r="F51" s="180">
        <v>1</v>
      </c>
      <c r="G51" s="165">
        <f t="shared" si="0"/>
        <v>1.6</v>
      </c>
      <c r="H51" s="153">
        <v>1</v>
      </c>
      <c r="I51" s="181">
        <f t="shared" si="1"/>
        <v>1.6</v>
      </c>
      <c r="J51" s="89"/>
    </row>
    <row r="52" spans="1:10" ht="15.75" hidden="1">
      <c r="A52" s="152" t="s">
        <v>277</v>
      </c>
      <c r="B52" s="177" t="s">
        <v>250</v>
      </c>
      <c r="C52" s="178" t="s">
        <v>243</v>
      </c>
      <c r="D52" s="179">
        <v>0.107</v>
      </c>
      <c r="E52" s="180">
        <v>80</v>
      </c>
      <c r="F52" s="180">
        <v>1</v>
      </c>
      <c r="G52" s="165">
        <f t="shared" si="0"/>
        <v>0.08</v>
      </c>
      <c r="H52" s="153">
        <v>6</v>
      </c>
      <c r="I52" s="181">
        <f t="shared" si="1"/>
        <v>0.48</v>
      </c>
      <c r="J52" s="89"/>
    </row>
    <row r="53" spans="1:10" ht="15.75" hidden="1">
      <c r="A53" s="152" t="s">
        <v>278</v>
      </c>
      <c r="B53" s="177" t="s">
        <v>251</v>
      </c>
      <c r="C53" s="178" t="s">
        <v>243</v>
      </c>
      <c r="D53" s="179">
        <v>2.4E-2</v>
      </c>
      <c r="E53" s="180">
        <v>18</v>
      </c>
      <c r="F53" s="153">
        <v>1</v>
      </c>
      <c r="G53" s="165">
        <f t="shared" si="0"/>
        <v>1.7999999999999999E-2</v>
      </c>
      <c r="H53" s="153">
        <v>6</v>
      </c>
      <c r="I53" s="181">
        <f t="shared" si="1"/>
        <v>0.10799999999999998</v>
      </c>
      <c r="J53" s="89"/>
    </row>
    <row r="54" spans="1:10" ht="15.75" hidden="1">
      <c r="A54" s="152" t="s">
        <v>278</v>
      </c>
      <c r="B54" s="177" t="s">
        <v>252</v>
      </c>
      <c r="C54" s="178" t="s">
        <v>243</v>
      </c>
      <c r="D54" s="179">
        <v>2.4E-2</v>
      </c>
      <c r="E54" s="180">
        <v>18</v>
      </c>
      <c r="F54" s="153">
        <v>1</v>
      </c>
      <c r="G54" s="165">
        <f t="shared" si="0"/>
        <v>1.7999999999999999E-2</v>
      </c>
      <c r="H54" s="153">
        <v>6</v>
      </c>
      <c r="I54" s="181">
        <f t="shared" si="1"/>
        <v>0.10799999999999998</v>
      </c>
      <c r="J54" s="89"/>
    </row>
    <row r="55" spans="1:10" ht="15.75" hidden="1">
      <c r="A55" s="152" t="s">
        <v>278</v>
      </c>
      <c r="B55" s="177" t="s">
        <v>253</v>
      </c>
      <c r="C55" s="178" t="s">
        <v>243</v>
      </c>
      <c r="D55" s="179">
        <v>2.4E-2</v>
      </c>
      <c r="E55" s="180">
        <v>18</v>
      </c>
      <c r="F55" s="183">
        <v>1</v>
      </c>
      <c r="G55" s="165">
        <f t="shared" si="0"/>
        <v>1.7999999999999999E-2</v>
      </c>
      <c r="H55" s="153">
        <v>6</v>
      </c>
      <c r="I55" s="181">
        <f t="shared" si="1"/>
        <v>0.10799999999999998</v>
      </c>
      <c r="J55" s="89"/>
    </row>
    <row r="56" spans="1:10" ht="15.75" hidden="1">
      <c r="A56" s="152" t="s">
        <v>278</v>
      </c>
      <c r="B56" s="177" t="s">
        <v>254</v>
      </c>
      <c r="C56" s="178" t="s">
        <v>243</v>
      </c>
      <c r="D56" s="179">
        <v>2.4E-2</v>
      </c>
      <c r="E56" s="180">
        <v>18</v>
      </c>
      <c r="F56" s="153">
        <v>1</v>
      </c>
      <c r="G56" s="165">
        <f t="shared" si="0"/>
        <v>1.7999999999999999E-2</v>
      </c>
      <c r="H56" s="153">
        <v>6</v>
      </c>
      <c r="I56" s="181">
        <f t="shared" si="1"/>
        <v>0.10799999999999998</v>
      </c>
      <c r="J56" s="89"/>
    </row>
    <row r="57" spans="1:10" ht="15.75" hidden="1">
      <c r="A57" s="152" t="s">
        <v>278</v>
      </c>
      <c r="B57" s="177" t="s">
        <v>255</v>
      </c>
      <c r="C57" s="178" t="s">
        <v>243</v>
      </c>
      <c r="D57" s="179">
        <v>2.4E-2</v>
      </c>
      <c r="E57" s="180">
        <v>18</v>
      </c>
      <c r="F57" s="153">
        <v>1</v>
      </c>
      <c r="G57" s="165">
        <f t="shared" si="0"/>
        <v>1.7999999999999999E-2</v>
      </c>
      <c r="H57" s="153">
        <v>6</v>
      </c>
      <c r="I57" s="181">
        <f t="shared" si="1"/>
        <v>0.10799999999999998</v>
      </c>
      <c r="J57" s="89"/>
    </row>
    <row r="58" spans="1:10" ht="15.75" hidden="1">
      <c r="A58" s="152" t="s">
        <v>278</v>
      </c>
      <c r="B58" s="177" t="s">
        <v>256</v>
      </c>
      <c r="C58" s="178" t="s">
        <v>243</v>
      </c>
      <c r="D58" s="179">
        <v>2.4E-2</v>
      </c>
      <c r="E58" s="180">
        <v>18</v>
      </c>
      <c r="F58" s="153">
        <v>1</v>
      </c>
      <c r="G58" s="165">
        <f t="shared" si="0"/>
        <v>1.7999999999999999E-2</v>
      </c>
      <c r="H58" s="153">
        <v>6</v>
      </c>
      <c r="I58" s="181">
        <f t="shared" si="1"/>
        <v>0.10799999999999998</v>
      </c>
      <c r="J58" s="89"/>
    </row>
    <row r="59" spans="1:10" ht="15.75" hidden="1">
      <c r="A59" s="152" t="s">
        <v>273</v>
      </c>
      <c r="B59" s="177" t="s">
        <v>257</v>
      </c>
      <c r="C59" s="178" t="s">
        <v>243</v>
      </c>
      <c r="D59" s="179">
        <v>2.0099999999999998</v>
      </c>
      <c r="E59" s="180">
        <v>1500</v>
      </c>
      <c r="F59" s="153">
        <v>1</v>
      </c>
      <c r="G59" s="165">
        <f t="shared" si="0"/>
        <v>1.5</v>
      </c>
      <c r="H59" s="153">
        <v>3</v>
      </c>
      <c r="I59" s="181">
        <f t="shared" si="1"/>
        <v>4.5</v>
      </c>
      <c r="J59" s="89"/>
    </row>
    <row r="60" spans="1:10" ht="15.75" hidden="1">
      <c r="A60" s="152" t="s">
        <v>273</v>
      </c>
      <c r="B60" s="177" t="s">
        <v>257</v>
      </c>
      <c r="C60" s="178" t="s">
        <v>243</v>
      </c>
      <c r="D60" s="179">
        <v>2.0099999999999998</v>
      </c>
      <c r="E60" s="180">
        <v>1500</v>
      </c>
      <c r="F60" s="153">
        <v>1</v>
      </c>
      <c r="G60" s="165">
        <f t="shared" si="0"/>
        <v>1.5</v>
      </c>
      <c r="H60" s="153">
        <v>3</v>
      </c>
      <c r="I60" s="181">
        <f t="shared" si="1"/>
        <v>4.5</v>
      </c>
      <c r="J60" s="89"/>
    </row>
    <row r="61" spans="1:10" ht="28.5" hidden="1" customHeight="1">
      <c r="A61" s="156" t="s">
        <v>279</v>
      </c>
      <c r="B61" s="184" t="s">
        <v>258</v>
      </c>
      <c r="C61" s="178" t="s">
        <v>243</v>
      </c>
      <c r="D61" s="179">
        <v>0.06</v>
      </c>
      <c r="E61" s="153">
        <v>45</v>
      </c>
      <c r="F61" s="153">
        <v>1</v>
      </c>
      <c r="G61" s="165">
        <f t="shared" si="0"/>
        <v>4.4999999999999998E-2</v>
      </c>
      <c r="H61" s="153">
        <v>0.5</v>
      </c>
      <c r="I61" s="181">
        <f t="shared" si="1"/>
        <v>2.2499999999999999E-2</v>
      </c>
      <c r="J61" s="89"/>
    </row>
    <row r="62" spans="1:10" ht="28.5" hidden="1" customHeight="1">
      <c r="A62" s="156" t="s">
        <v>279</v>
      </c>
      <c r="B62" s="184" t="s">
        <v>258</v>
      </c>
      <c r="C62" s="178" t="s">
        <v>243</v>
      </c>
      <c r="D62" s="179">
        <v>0.06</v>
      </c>
      <c r="E62" s="153">
        <v>45</v>
      </c>
      <c r="F62" s="153">
        <v>1</v>
      </c>
      <c r="G62" s="165">
        <f t="shared" si="0"/>
        <v>4.4999999999999998E-2</v>
      </c>
      <c r="H62" s="153">
        <v>0.5</v>
      </c>
      <c r="I62" s="181">
        <f t="shared" si="1"/>
        <v>2.2499999999999999E-2</v>
      </c>
      <c r="J62" s="89"/>
    </row>
    <row r="63" spans="1:10" ht="28.5" hidden="1" customHeight="1">
      <c r="A63" s="156" t="s">
        <v>279</v>
      </c>
      <c r="B63" s="184" t="s">
        <v>258</v>
      </c>
      <c r="C63" s="178" t="s">
        <v>243</v>
      </c>
      <c r="D63" s="179">
        <v>0.06</v>
      </c>
      <c r="E63" s="153">
        <v>45</v>
      </c>
      <c r="F63" s="153">
        <v>1</v>
      </c>
      <c r="G63" s="165">
        <f t="shared" si="0"/>
        <v>4.4999999999999998E-2</v>
      </c>
      <c r="H63" s="153">
        <v>0.5</v>
      </c>
      <c r="I63" s="181">
        <f t="shared" si="1"/>
        <v>2.2499999999999999E-2</v>
      </c>
      <c r="J63" s="89"/>
    </row>
    <row r="64" spans="1:10" ht="28.5" hidden="1" customHeight="1">
      <c r="A64" s="156" t="s">
        <v>279</v>
      </c>
      <c r="B64" s="184" t="s">
        <v>258</v>
      </c>
      <c r="C64" s="178" t="s">
        <v>243</v>
      </c>
      <c r="D64" s="179">
        <v>0.06</v>
      </c>
      <c r="E64" s="153">
        <v>45</v>
      </c>
      <c r="F64" s="153">
        <v>1</v>
      </c>
      <c r="G64" s="165">
        <f t="shared" si="0"/>
        <v>4.4999999999999998E-2</v>
      </c>
      <c r="H64" s="153">
        <v>0.5</v>
      </c>
      <c r="I64" s="181">
        <f t="shared" si="1"/>
        <v>2.2499999999999999E-2</v>
      </c>
      <c r="J64" s="89"/>
    </row>
    <row r="65" spans="1:10" ht="28.5" hidden="1" customHeight="1">
      <c r="A65" s="156" t="s">
        <v>279</v>
      </c>
      <c r="B65" s="184" t="s">
        <v>258</v>
      </c>
      <c r="C65" s="178" t="s">
        <v>243</v>
      </c>
      <c r="D65" s="179">
        <v>0.06</v>
      </c>
      <c r="E65" s="153">
        <v>45</v>
      </c>
      <c r="F65" s="153">
        <v>1</v>
      </c>
      <c r="G65" s="165">
        <f t="shared" si="0"/>
        <v>4.4999999999999998E-2</v>
      </c>
      <c r="H65" s="153">
        <v>0.5</v>
      </c>
      <c r="I65" s="181">
        <f t="shared" si="1"/>
        <v>2.2499999999999999E-2</v>
      </c>
      <c r="J65" s="89"/>
    </row>
    <row r="66" spans="1:10" ht="28.5" hidden="1" customHeight="1">
      <c r="A66" s="156" t="s">
        <v>279</v>
      </c>
      <c r="B66" s="184" t="s">
        <v>258</v>
      </c>
      <c r="C66" s="178" t="s">
        <v>243</v>
      </c>
      <c r="D66" s="179">
        <v>0.06</v>
      </c>
      <c r="E66" s="153">
        <v>45</v>
      </c>
      <c r="F66" s="153">
        <v>1</v>
      </c>
      <c r="G66" s="165">
        <f t="shared" si="0"/>
        <v>4.4999999999999998E-2</v>
      </c>
      <c r="H66" s="153">
        <v>0.5</v>
      </c>
      <c r="I66" s="181">
        <f t="shared" si="1"/>
        <v>2.2499999999999999E-2</v>
      </c>
      <c r="J66" s="89"/>
    </row>
    <row r="67" spans="1:10" ht="28.5" hidden="1" customHeight="1">
      <c r="A67" s="156" t="s">
        <v>279</v>
      </c>
      <c r="B67" s="184" t="s">
        <v>258</v>
      </c>
      <c r="C67" s="178" t="s">
        <v>243</v>
      </c>
      <c r="D67" s="179">
        <v>0.06</v>
      </c>
      <c r="E67" s="153">
        <v>45</v>
      </c>
      <c r="F67" s="153">
        <v>1</v>
      </c>
      <c r="G67" s="165">
        <f t="shared" si="0"/>
        <v>4.4999999999999998E-2</v>
      </c>
      <c r="H67" s="153">
        <v>0.5</v>
      </c>
      <c r="I67" s="181">
        <f t="shared" si="1"/>
        <v>2.2499999999999999E-2</v>
      </c>
      <c r="J67" s="89"/>
    </row>
    <row r="68" spans="1:10" ht="28.5" hidden="1" customHeight="1">
      <c r="A68" s="156" t="s">
        <v>279</v>
      </c>
      <c r="B68" s="184" t="s">
        <v>258</v>
      </c>
      <c r="C68" s="178" t="s">
        <v>243</v>
      </c>
      <c r="D68" s="179">
        <v>0.06</v>
      </c>
      <c r="E68" s="153">
        <v>45</v>
      </c>
      <c r="F68" s="153">
        <v>1</v>
      </c>
      <c r="G68" s="165">
        <f t="shared" ref="G68:G131" si="2">(E68*F68)/1000</f>
        <v>4.4999999999999998E-2</v>
      </c>
      <c r="H68" s="153">
        <v>0.5</v>
      </c>
      <c r="I68" s="181">
        <f t="shared" si="1"/>
        <v>2.2499999999999999E-2</v>
      </c>
      <c r="J68" s="89"/>
    </row>
    <row r="69" spans="1:10" ht="28.5" hidden="1" customHeight="1">
      <c r="A69" s="156" t="s">
        <v>279</v>
      </c>
      <c r="B69" s="184" t="s">
        <v>258</v>
      </c>
      <c r="C69" s="178" t="s">
        <v>243</v>
      </c>
      <c r="D69" s="179">
        <v>0.06</v>
      </c>
      <c r="E69" s="153">
        <v>45</v>
      </c>
      <c r="F69" s="153">
        <v>1</v>
      </c>
      <c r="G69" s="165">
        <f t="shared" si="2"/>
        <v>4.4999999999999998E-2</v>
      </c>
      <c r="H69" s="153">
        <v>0.5</v>
      </c>
      <c r="I69" s="181">
        <f t="shared" si="1"/>
        <v>2.2499999999999999E-2</v>
      </c>
      <c r="J69" s="89"/>
    </row>
    <row r="70" spans="1:10" ht="28.5" hidden="1" customHeight="1">
      <c r="A70" s="156" t="s">
        <v>279</v>
      </c>
      <c r="B70" s="184" t="s">
        <v>258</v>
      </c>
      <c r="C70" s="178" t="s">
        <v>243</v>
      </c>
      <c r="D70" s="179">
        <v>0.06</v>
      </c>
      <c r="E70" s="153">
        <v>45</v>
      </c>
      <c r="F70" s="153">
        <v>1</v>
      </c>
      <c r="G70" s="165">
        <f t="shared" si="2"/>
        <v>4.4999999999999998E-2</v>
      </c>
      <c r="H70" s="153">
        <v>0.5</v>
      </c>
      <c r="I70" s="181">
        <f t="shared" si="1"/>
        <v>2.2499999999999999E-2</v>
      </c>
      <c r="J70" s="89"/>
    </row>
    <row r="71" spans="1:10" ht="28.5" hidden="1" customHeight="1">
      <c r="A71" s="156" t="s">
        <v>279</v>
      </c>
      <c r="B71" s="184" t="s">
        <v>258</v>
      </c>
      <c r="C71" s="178" t="s">
        <v>243</v>
      </c>
      <c r="D71" s="179">
        <v>0.06</v>
      </c>
      <c r="E71" s="153">
        <v>45</v>
      </c>
      <c r="F71" s="153">
        <v>1</v>
      </c>
      <c r="G71" s="165">
        <f t="shared" si="2"/>
        <v>4.4999999999999998E-2</v>
      </c>
      <c r="H71" s="153">
        <v>0.5</v>
      </c>
      <c r="I71" s="181">
        <f t="shared" si="1"/>
        <v>2.2499999999999999E-2</v>
      </c>
      <c r="J71" s="89"/>
    </row>
    <row r="72" spans="1:10" ht="28.5" hidden="1" customHeight="1">
      <c r="A72" s="156" t="s">
        <v>279</v>
      </c>
      <c r="B72" s="184" t="s">
        <v>258</v>
      </c>
      <c r="C72" s="178" t="s">
        <v>243</v>
      </c>
      <c r="D72" s="179">
        <v>0.06</v>
      </c>
      <c r="E72" s="153">
        <v>45</v>
      </c>
      <c r="F72" s="153">
        <v>1</v>
      </c>
      <c r="G72" s="165">
        <f t="shared" si="2"/>
        <v>4.4999999999999998E-2</v>
      </c>
      <c r="H72" s="153">
        <v>0.5</v>
      </c>
      <c r="I72" s="181">
        <f t="shared" si="1"/>
        <v>2.2499999999999999E-2</v>
      </c>
      <c r="J72" s="89"/>
    </row>
    <row r="73" spans="1:10" ht="28.5" hidden="1" customHeight="1">
      <c r="A73" s="156" t="s">
        <v>279</v>
      </c>
      <c r="B73" s="184" t="s">
        <v>258</v>
      </c>
      <c r="C73" s="178" t="s">
        <v>243</v>
      </c>
      <c r="D73" s="179">
        <v>0.06</v>
      </c>
      <c r="E73" s="153">
        <v>45</v>
      </c>
      <c r="F73" s="153">
        <v>1</v>
      </c>
      <c r="G73" s="165">
        <f t="shared" si="2"/>
        <v>4.4999999999999998E-2</v>
      </c>
      <c r="H73" s="153">
        <v>0.5</v>
      </c>
      <c r="I73" s="181">
        <f t="shared" si="1"/>
        <v>2.2499999999999999E-2</v>
      </c>
      <c r="J73" s="89"/>
    </row>
    <row r="74" spans="1:10" ht="28.5" hidden="1" customHeight="1">
      <c r="A74" s="156" t="s">
        <v>279</v>
      </c>
      <c r="B74" s="184" t="s">
        <v>258</v>
      </c>
      <c r="C74" s="178" t="s">
        <v>243</v>
      </c>
      <c r="D74" s="179">
        <v>0.06</v>
      </c>
      <c r="E74" s="153">
        <v>45</v>
      </c>
      <c r="F74" s="153">
        <v>1</v>
      </c>
      <c r="G74" s="165">
        <f t="shared" si="2"/>
        <v>4.4999999999999998E-2</v>
      </c>
      <c r="H74" s="153">
        <v>0.5</v>
      </c>
      <c r="I74" s="181">
        <f t="shared" si="1"/>
        <v>2.2499999999999999E-2</v>
      </c>
      <c r="J74" s="89"/>
    </row>
    <row r="75" spans="1:10" ht="28.5" hidden="1" customHeight="1">
      <c r="A75" s="156" t="s">
        <v>279</v>
      </c>
      <c r="B75" s="184" t="s">
        <v>258</v>
      </c>
      <c r="C75" s="178" t="s">
        <v>243</v>
      </c>
      <c r="D75" s="179">
        <v>0.06</v>
      </c>
      <c r="E75" s="153">
        <v>45</v>
      </c>
      <c r="F75" s="153">
        <v>1</v>
      </c>
      <c r="G75" s="165">
        <f t="shared" si="2"/>
        <v>4.4999999999999998E-2</v>
      </c>
      <c r="H75" s="153">
        <v>0.5</v>
      </c>
      <c r="I75" s="181">
        <f t="shared" si="1"/>
        <v>2.2499999999999999E-2</v>
      </c>
      <c r="J75" s="89"/>
    </row>
    <row r="76" spans="1:10" ht="28.5" hidden="1" customHeight="1">
      <c r="A76" s="156" t="s">
        <v>279</v>
      </c>
      <c r="B76" s="184" t="s">
        <v>258</v>
      </c>
      <c r="C76" s="178" t="s">
        <v>243</v>
      </c>
      <c r="D76" s="179">
        <v>0.06</v>
      </c>
      <c r="E76" s="153">
        <v>45</v>
      </c>
      <c r="F76" s="153">
        <v>1</v>
      </c>
      <c r="G76" s="165">
        <f t="shared" si="2"/>
        <v>4.4999999999999998E-2</v>
      </c>
      <c r="H76" s="153">
        <v>0.5</v>
      </c>
      <c r="I76" s="181">
        <f t="shared" si="1"/>
        <v>2.2499999999999999E-2</v>
      </c>
      <c r="J76" s="89"/>
    </row>
    <row r="77" spans="1:10" ht="28.5" hidden="1" customHeight="1">
      <c r="A77" s="156" t="s">
        <v>279</v>
      </c>
      <c r="B77" s="184" t="s">
        <v>258</v>
      </c>
      <c r="C77" s="178" t="s">
        <v>243</v>
      </c>
      <c r="D77" s="179">
        <v>0.06</v>
      </c>
      <c r="E77" s="153">
        <v>45</v>
      </c>
      <c r="F77" s="153">
        <v>1</v>
      </c>
      <c r="G77" s="165">
        <f t="shared" si="2"/>
        <v>4.4999999999999998E-2</v>
      </c>
      <c r="H77" s="153">
        <v>0.5</v>
      </c>
      <c r="I77" s="181">
        <f t="shared" si="1"/>
        <v>2.2499999999999999E-2</v>
      </c>
      <c r="J77" s="89"/>
    </row>
    <row r="78" spans="1:10" ht="15.75" hidden="1">
      <c r="A78" s="152" t="s">
        <v>278</v>
      </c>
      <c r="B78" s="184" t="s">
        <v>259</v>
      </c>
      <c r="C78" s="178" t="s">
        <v>243</v>
      </c>
      <c r="D78" s="179">
        <v>0.73699999999999999</v>
      </c>
      <c r="E78" s="153">
        <v>550</v>
      </c>
      <c r="F78" s="153">
        <v>1</v>
      </c>
      <c r="G78" s="165">
        <f t="shared" si="2"/>
        <v>0.55000000000000004</v>
      </c>
      <c r="H78" s="153">
        <v>5</v>
      </c>
      <c r="I78" s="181">
        <f t="shared" si="1"/>
        <v>2.75</v>
      </c>
      <c r="J78" s="89"/>
    </row>
    <row r="79" spans="1:10" ht="15.75" hidden="1">
      <c r="A79" s="152" t="s">
        <v>278</v>
      </c>
      <c r="B79" s="184" t="s">
        <v>260</v>
      </c>
      <c r="C79" s="178" t="s">
        <v>243</v>
      </c>
      <c r="D79" s="179">
        <v>0.73699999999999999</v>
      </c>
      <c r="E79" s="153">
        <v>550</v>
      </c>
      <c r="F79" s="153">
        <v>1</v>
      </c>
      <c r="G79" s="165">
        <f t="shared" si="2"/>
        <v>0.55000000000000004</v>
      </c>
      <c r="H79" s="153">
        <v>5</v>
      </c>
      <c r="I79" s="181">
        <f t="shared" si="1"/>
        <v>2.75</v>
      </c>
      <c r="J79" s="89"/>
    </row>
    <row r="80" spans="1:10" ht="15.75" hidden="1">
      <c r="A80" s="152" t="s">
        <v>278</v>
      </c>
      <c r="B80" s="184" t="s">
        <v>261</v>
      </c>
      <c r="C80" s="178" t="s">
        <v>243</v>
      </c>
      <c r="D80" s="179">
        <v>0.73699999999999999</v>
      </c>
      <c r="E80" s="153">
        <v>550</v>
      </c>
      <c r="F80" s="153">
        <v>1</v>
      </c>
      <c r="G80" s="165">
        <f t="shared" si="2"/>
        <v>0.55000000000000004</v>
      </c>
      <c r="H80" s="153">
        <v>5</v>
      </c>
      <c r="I80" s="181">
        <f t="shared" si="1"/>
        <v>2.75</v>
      </c>
      <c r="J80" s="89"/>
    </row>
    <row r="81" spans="1:10" ht="15.75" hidden="1">
      <c r="A81" s="152" t="s">
        <v>278</v>
      </c>
      <c r="B81" s="184" t="s">
        <v>262</v>
      </c>
      <c r="C81" s="178" t="s">
        <v>243</v>
      </c>
      <c r="D81" s="179">
        <v>0.73699999999999999</v>
      </c>
      <c r="E81" s="153">
        <v>550</v>
      </c>
      <c r="F81" s="153">
        <v>1</v>
      </c>
      <c r="G81" s="165">
        <f t="shared" si="2"/>
        <v>0.55000000000000004</v>
      </c>
      <c r="H81" s="153">
        <v>5</v>
      </c>
      <c r="I81" s="181">
        <f t="shared" si="1"/>
        <v>2.75</v>
      </c>
      <c r="J81" s="89"/>
    </row>
    <row r="82" spans="1:10" ht="15.75" hidden="1">
      <c r="A82" s="152" t="s">
        <v>278</v>
      </c>
      <c r="B82" s="184" t="s">
        <v>263</v>
      </c>
      <c r="C82" s="178" t="s">
        <v>243</v>
      </c>
      <c r="D82" s="179">
        <v>0.73699999999999999</v>
      </c>
      <c r="E82" s="153">
        <v>550</v>
      </c>
      <c r="F82" s="153">
        <v>1</v>
      </c>
      <c r="G82" s="165">
        <f t="shared" si="2"/>
        <v>0.55000000000000004</v>
      </c>
      <c r="H82" s="153">
        <v>5</v>
      </c>
      <c r="I82" s="181">
        <f t="shared" si="1"/>
        <v>2.75</v>
      </c>
      <c r="J82" s="89"/>
    </row>
    <row r="83" spans="1:10" ht="15.75" hidden="1">
      <c r="A83" s="152" t="s">
        <v>278</v>
      </c>
      <c r="B83" s="184" t="s">
        <v>264</v>
      </c>
      <c r="C83" s="178" t="s">
        <v>243</v>
      </c>
      <c r="D83" s="179">
        <v>0.73699999999999999</v>
      </c>
      <c r="E83" s="153">
        <v>550</v>
      </c>
      <c r="F83" s="153">
        <v>1</v>
      </c>
      <c r="G83" s="165">
        <f t="shared" si="2"/>
        <v>0.55000000000000004</v>
      </c>
      <c r="H83" s="153">
        <v>5</v>
      </c>
      <c r="I83" s="181">
        <f t="shared" si="1"/>
        <v>2.75</v>
      </c>
      <c r="J83" s="89"/>
    </row>
    <row r="84" spans="1:10" ht="15.75" hidden="1">
      <c r="A84" s="152" t="s">
        <v>278</v>
      </c>
      <c r="B84" s="184" t="s">
        <v>265</v>
      </c>
      <c r="C84" s="178" t="s">
        <v>243</v>
      </c>
      <c r="D84" s="179">
        <v>0.73699999999999999</v>
      </c>
      <c r="E84" s="153">
        <v>550</v>
      </c>
      <c r="F84" s="153">
        <v>1</v>
      </c>
      <c r="G84" s="165">
        <f t="shared" si="2"/>
        <v>0.55000000000000004</v>
      </c>
      <c r="H84" s="153">
        <v>5</v>
      </c>
      <c r="I84" s="181">
        <f t="shared" si="1"/>
        <v>2.75</v>
      </c>
      <c r="J84" s="89"/>
    </row>
    <row r="85" spans="1:10" ht="15.75" hidden="1">
      <c r="A85" s="152" t="s">
        <v>278</v>
      </c>
      <c r="B85" s="184" t="s">
        <v>266</v>
      </c>
      <c r="C85" s="178" t="s">
        <v>243</v>
      </c>
      <c r="D85" s="179">
        <v>0.73699999999999999</v>
      </c>
      <c r="E85" s="153">
        <v>550</v>
      </c>
      <c r="F85" s="153">
        <v>1</v>
      </c>
      <c r="G85" s="165">
        <f t="shared" si="2"/>
        <v>0.55000000000000004</v>
      </c>
      <c r="H85" s="153">
        <v>5</v>
      </c>
      <c r="I85" s="181">
        <f t="shared" si="1"/>
        <v>2.75</v>
      </c>
      <c r="J85" s="89"/>
    </row>
    <row r="86" spans="1:10" ht="15.75" hidden="1">
      <c r="A86" s="152" t="s">
        <v>278</v>
      </c>
      <c r="B86" s="184" t="s">
        <v>267</v>
      </c>
      <c r="C86" s="178" t="s">
        <v>243</v>
      </c>
      <c r="D86" s="179">
        <v>0.73699999999999999</v>
      </c>
      <c r="E86" s="153">
        <v>550</v>
      </c>
      <c r="F86" s="153">
        <v>1</v>
      </c>
      <c r="G86" s="165">
        <f t="shared" si="2"/>
        <v>0.55000000000000004</v>
      </c>
      <c r="H86" s="153">
        <v>5</v>
      </c>
      <c r="I86" s="181">
        <f t="shared" si="1"/>
        <v>2.75</v>
      </c>
      <c r="J86" s="89"/>
    </row>
    <row r="87" spans="1:10" ht="15.75" hidden="1">
      <c r="A87" s="152" t="s">
        <v>278</v>
      </c>
      <c r="B87" s="184" t="s">
        <v>268</v>
      </c>
      <c r="C87" s="178" t="s">
        <v>243</v>
      </c>
      <c r="D87" s="179">
        <v>0.73699999999999999</v>
      </c>
      <c r="E87" s="153">
        <v>550</v>
      </c>
      <c r="F87" s="153">
        <v>1</v>
      </c>
      <c r="G87" s="165">
        <f t="shared" si="2"/>
        <v>0.55000000000000004</v>
      </c>
      <c r="H87" s="153">
        <v>5</v>
      </c>
      <c r="I87" s="181">
        <f t="shared" si="1"/>
        <v>2.75</v>
      </c>
      <c r="J87" s="89"/>
    </row>
    <row r="88" spans="1:10" ht="15.75" hidden="1">
      <c r="A88" s="152" t="s">
        <v>278</v>
      </c>
      <c r="B88" s="184" t="s">
        <v>269</v>
      </c>
      <c r="C88" s="178" t="s">
        <v>243</v>
      </c>
      <c r="D88" s="179">
        <v>0.73699999999999999</v>
      </c>
      <c r="E88" s="153">
        <v>550</v>
      </c>
      <c r="F88" s="153">
        <v>1</v>
      </c>
      <c r="G88" s="165">
        <f t="shared" si="2"/>
        <v>0.55000000000000004</v>
      </c>
      <c r="H88" s="153">
        <v>5</v>
      </c>
      <c r="I88" s="181">
        <f t="shared" si="1"/>
        <v>2.75</v>
      </c>
      <c r="J88" s="89"/>
    </row>
    <row r="89" spans="1:10" ht="15.75" hidden="1">
      <c r="A89" s="152" t="s">
        <v>278</v>
      </c>
      <c r="B89" s="184" t="s">
        <v>270</v>
      </c>
      <c r="C89" s="178" t="s">
        <v>243</v>
      </c>
      <c r="D89" s="179">
        <v>0.73699999999999999</v>
      </c>
      <c r="E89" s="153">
        <v>550</v>
      </c>
      <c r="F89" s="153">
        <v>1</v>
      </c>
      <c r="G89" s="165">
        <f t="shared" si="2"/>
        <v>0.55000000000000004</v>
      </c>
      <c r="H89" s="153">
        <v>5</v>
      </c>
      <c r="I89" s="181">
        <f t="shared" si="1"/>
        <v>2.75</v>
      </c>
      <c r="J89" s="89"/>
    </row>
    <row r="90" spans="1:10" ht="15.75" hidden="1">
      <c r="A90" s="152" t="s">
        <v>278</v>
      </c>
      <c r="B90" s="184" t="s">
        <v>271</v>
      </c>
      <c r="C90" s="178" t="s">
        <v>243</v>
      </c>
      <c r="D90" s="180">
        <v>0.73699999999999999</v>
      </c>
      <c r="E90" s="153">
        <v>550</v>
      </c>
      <c r="F90" s="153">
        <v>1</v>
      </c>
      <c r="G90" s="165">
        <f t="shared" si="2"/>
        <v>0.55000000000000004</v>
      </c>
      <c r="H90" s="153">
        <v>5</v>
      </c>
      <c r="I90" s="181">
        <f t="shared" si="1"/>
        <v>2.75</v>
      </c>
      <c r="J90" s="89"/>
    </row>
    <row r="91" spans="1:10" ht="15.75" hidden="1">
      <c r="A91" s="167" t="s">
        <v>223</v>
      </c>
      <c r="B91" s="185" t="s">
        <v>224</v>
      </c>
      <c r="C91" s="175" t="s">
        <v>243</v>
      </c>
      <c r="D91" s="170">
        <v>0</v>
      </c>
      <c r="E91" s="170">
        <v>350</v>
      </c>
      <c r="F91" s="170">
        <v>1</v>
      </c>
      <c r="G91" s="171">
        <f t="shared" si="2"/>
        <v>0.35</v>
      </c>
      <c r="H91" s="170">
        <v>8</v>
      </c>
      <c r="I91" s="172">
        <f t="shared" si="1"/>
        <v>2.8</v>
      </c>
      <c r="J91" s="89"/>
    </row>
    <row r="92" spans="1:10" ht="15.75">
      <c r="A92" s="167" t="s">
        <v>223</v>
      </c>
      <c r="B92" s="186" t="s">
        <v>224</v>
      </c>
      <c r="C92" s="169" t="s">
        <v>285</v>
      </c>
      <c r="D92" s="170">
        <v>0</v>
      </c>
      <c r="E92" s="170">
        <v>350</v>
      </c>
      <c r="F92" s="170">
        <v>1</v>
      </c>
      <c r="G92" s="171">
        <f t="shared" si="2"/>
        <v>0.35</v>
      </c>
      <c r="H92" s="170">
        <v>8</v>
      </c>
      <c r="I92" s="172">
        <f t="shared" si="1"/>
        <v>2.8</v>
      </c>
      <c r="J92" s="89"/>
    </row>
    <row r="93" spans="1:10" ht="15.75" hidden="1">
      <c r="A93" s="167" t="s">
        <v>223</v>
      </c>
      <c r="B93" s="185" t="s">
        <v>225</v>
      </c>
      <c r="C93" s="175" t="s">
        <v>243</v>
      </c>
      <c r="D93" s="170">
        <v>0</v>
      </c>
      <c r="E93" s="170">
        <v>350</v>
      </c>
      <c r="F93" s="170">
        <v>1</v>
      </c>
      <c r="G93" s="171">
        <f t="shared" si="2"/>
        <v>0.35</v>
      </c>
      <c r="H93" s="170">
        <v>24</v>
      </c>
      <c r="I93" s="172">
        <f t="shared" si="1"/>
        <v>8.3999999999999986</v>
      </c>
      <c r="J93" s="89"/>
    </row>
    <row r="94" spans="1:10" ht="15.75" hidden="1">
      <c r="A94" s="167" t="s">
        <v>223</v>
      </c>
      <c r="B94" s="186" t="s">
        <v>225</v>
      </c>
      <c r="C94" s="169" t="s">
        <v>283</v>
      </c>
      <c r="D94" s="170">
        <v>0</v>
      </c>
      <c r="E94" s="170">
        <v>350</v>
      </c>
      <c r="F94" s="170">
        <v>1</v>
      </c>
      <c r="G94" s="171">
        <f t="shared" si="2"/>
        <v>0.35</v>
      </c>
      <c r="H94" s="170">
        <v>8</v>
      </c>
      <c r="I94" s="172">
        <f t="shared" si="1"/>
        <v>2.8</v>
      </c>
      <c r="J94" s="89"/>
    </row>
    <row r="95" spans="1:10" ht="15.75" hidden="1">
      <c r="A95" s="167" t="s">
        <v>223</v>
      </c>
      <c r="B95" s="185" t="s">
        <v>224</v>
      </c>
      <c r="C95" s="169" t="s">
        <v>283</v>
      </c>
      <c r="D95" s="170">
        <v>0</v>
      </c>
      <c r="E95" s="170">
        <v>350</v>
      </c>
      <c r="F95" s="170">
        <v>1</v>
      </c>
      <c r="G95" s="171">
        <f t="shared" si="2"/>
        <v>0.35</v>
      </c>
      <c r="H95" s="170">
        <v>8</v>
      </c>
      <c r="I95" s="172">
        <f t="shared" si="1"/>
        <v>2.8</v>
      </c>
      <c r="J95" s="89"/>
    </row>
    <row r="96" spans="1:10" ht="15.75" hidden="1">
      <c r="A96" s="167" t="s">
        <v>223</v>
      </c>
      <c r="B96" s="186" t="s">
        <v>225</v>
      </c>
      <c r="C96" s="173" t="s">
        <v>178</v>
      </c>
      <c r="D96" s="170">
        <v>0</v>
      </c>
      <c r="E96" s="170">
        <v>350</v>
      </c>
      <c r="F96" s="170">
        <v>1</v>
      </c>
      <c r="G96" s="171">
        <f t="shared" si="2"/>
        <v>0.35</v>
      </c>
      <c r="H96" s="170">
        <v>8</v>
      </c>
      <c r="I96" s="172">
        <f t="shared" si="1"/>
        <v>2.8</v>
      </c>
      <c r="J96" s="89"/>
    </row>
    <row r="97" spans="1:10" ht="15.75" hidden="1">
      <c r="A97" s="167" t="s">
        <v>223</v>
      </c>
      <c r="B97" s="185" t="s">
        <v>225</v>
      </c>
      <c r="C97" s="169" t="s">
        <v>283</v>
      </c>
      <c r="D97" s="170">
        <v>0</v>
      </c>
      <c r="E97" s="170">
        <v>350</v>
      </c>
      <c r="F97" s="170">
        <v>1</v>
      </c>
      <c r="G97" s="171">
        <f t="shared" si="2"/>
        <v>0.35</v>
      </c>
      <c r="H97" s="170">
        <v>8</v>
      </c>
      <c r="I97" s="172">
        <f t="shared" si="1"/>
        <v>2.8</v>
      </c>
      <c r="J97" s="89"/>
    </row>
    <row r="98" spans="1:10" ht="15.75" hidden="1">
      <c r="A98" s="167" t="s">
        <v>223</v>
      </c>
      <c r="B98" s="186" t="s">
        <v>224</v>
      </c>
      <c r="C98" s="173" t="s">
        <v>164</v>
      </c>
      <c r="D98" s="170">
        <v>0</v>
      </c>
      <c r="E98" s="170">
        <v>350</v>
      </c>
      <c r="F98" s="170">
        <v>1</v>
      </c>
      <c r="G98" s="171">
        <f t="shared" si="2"/>
        <v>0.35</v>
      </c>
      <c r="H98" s="170">
        <v>8</v>
      </c>
      <c r="I98" s="172">
        <f t="shared" si="1"/>
        <v>2.8</v>
      </c>
      <c r="J98" s="89"/>
    </row>
    <row r="99" spans="1:10" ht="15.75" hidden="1">
      <c r="A99" s="167" t="s">
        <v>223</v>
      </c>
      <c r="B99" s="185" t="s">
        <v>226</v>
      </c>
      <c r="C99" s="187" t="s">
        <v>284</v>
      </c>
      <c r="D99" s="170">
        <v>0</v>
      </c>
      <c r="E99" s="170">
        <v>200</v>
      </c>
      <c r="F99" s="170">
        <v>1</v>
      </c>
      <c r="G99" s="171">
        <f t="shared" si="2"/>
        <v>0.2</v>
      </c>
      <c r="H99" s="170">
        <v>8</v>
      </c>
      <c r="I99" s="172">
        <f t="shared" si="1"/>
        <v>1.6</v>
      </c>
      <c r="J99" s="89"/>
    </row>
    <row r="100" spans="1:10" ht="15.75" hidden="1">
      <c r="A100" s="167" t="s">
        <v>223</v>
      </c>
      <c r="B100" s="186" t="s">
        <v>226</v>
      </c>
      <c r="C100" s="169" t="s">
        <v>283</v>
      </c>
      <c r="D100" s="170">
        <v>0</v>
      </c>
      <c r="E100" s="170">
        <v>200</v>
      </c>
      <c r="F100" s="170">
        <v>1</v>
      </c>
      <c r="G100" s="171">
        <f t="shared" si="2"/>
        <v>0.2</v>
      </c>
      <c r="H100" s="170">
        <v>8</v>
      </c>
      <c r="I100" s="172">
        <f t="shared" si="1"/>
        <v>1.6</v>
      </c>
      <c r="J100" s="89"/>
    </row>
    <row r="101" spans="1:10" ht="15.75">
      <c r="A101" s="167" t="s">
        <v>223</v>
      </c>
      <c r="B101" s="185" t="s">
        <v>225</v>
      </c>
      <c r="C101" s="169" t="s">
        <v>285</v>
      </c>
      <c r="D101" s="170">
        <v>0</v>
      </c>
      <c r="E101" s="170">
        <v>350</v>
      </c>
      <c r="F101" s="170">
        <v>1</v>
      </c>
      <c r="G101" s="171">
        <f t="shared" si="2"/>
        <v>0.35</v>
      </c>
      <c r="H101" s="170">
        <v>8</v>
      </c>
      <c r="I101" s="172">
        <f t="shared" si="1"/>
        <v>2.8</v>
      </c>
      <c r="J101" s="89"/>
    </row>
    <row r="102" spans="1:10" ht="15.75" hidden="1">
      <c r="A102" s="167" t="s">
        <v>223</v>
      </c>
      <c r="B102" s="186" t="s">
        <v>225</v>
      </c>
      <c r="C102" s="169" t="s">
        <v>283</v>
      </c>
      <c r="D102" s="170">
        <v>0</v>
      </c>
      <c r="E102" s="170">
        <v>350</v>
      </c>
      <c r="F102" s="170">
        <v>1</v>
      </c>
      <c r="G102" s="171">
        <f t="shared" si="2"/>
        <v>0.35</v>
      </c>
      <c r="H102" s="170">
        <v>8</v>
      </c>
      <c r="I102" s="172">
        <f t="shared" si="1"/>
        <v>2.8</v>
      </c>
      <c r="J102" s="89"/>
    </row>
    <row r="103" spans="1:10" ht="15.75" hidden="1">
      <c r="A103" s="167" t="s">
        <v>223</v>
      </c>
      <c r="B103" s="185" t="s">
        <v>226</v>
      </c>
      <c r="C103" s="169" t="s">
        <v>283</v>
      </c>
      <c r="D103" s="170">
        <v>0</v>
      </c>
      <c r="E103" s="170">
        <v>200</v>
      </c>
      <c r="F103" s="170">
        <v>1</v>
      </c>
      <c r="G103" s="171">
        <f t="shared" si="2"/>
        <v>0.2</v>
      </c>
      <c r="H103" s="170">
        <v>8</v>
      </c>
      <c r="I103" s="172">
        <f t="shared" si="1"/>
        <v>1.6</v>
      </c>
      <c r="J103" s="89"/>
    </row>
    <row r="104" spans="1:10" ht="15.75" hidden="1">
      <c r="A104" s="167" t="s">
        <v>223</v>
      </c>
      <c r="B104" s="186" t="s">
        <v>225</v>
      </c>
      <c r="C104" s="169" t="s">
        <v>283</v>
      </c>
      <c r="D104" s="170">
        <v>0</v>
      </c>
      <c r="E104" s="170">
        <v>350</v>
      </c>
      <c r="F104" s="170">
        <v>1</v>
      </c>
      <c r="G104" s="171">
        <f t="shared" si="2"/>
        <v>0.35</v>
      </c>
      <c r="H104" s="170">
        <v>8</v>
      </c>
      <c r="I104" s="172">
        <f t="shared" si="1"/>
        <v>2.8</v>
      </c>
      <c r="J104" s="89"/>
    </row>
    <row r="105" spans="1:10" ht="15.75" hidden="1">
      <c r="A105" s="167" t="s">
        <v>223</v>
      </c>
      <c r="B105" s="185" t="s">
        <v>225</v>
      </c>
      <c r="C105" s="173" t="s">
        <v>178</v>
      </c>
      <c r="D105" s="170">
        <v>0</v>
      </c>
      <c r="E105" s="170">
        <v>350</v>
      </c>
      <c r="F105" s="170">
        <v>1</v>
      </c>
      <c r="G105" s="171">
        <f t="shared" si="2"/>
        <v>0.35</v>
      </c>
      <c r="H105" s="170">
        <v>8</v>
      </c>
      <c r="I105" s="172">
        <f t="shared" si="1"/>
        <v>2.8</v>
      </c>
      <c r="J105" s="89"/>
    </row>
    <row r="106" spans="1:10" ht="15.75" hidden="1">
      <c r="A106" s="167" t="s">
        <v>223</v>
      </c>
      <c r="B106" s="186" t="s">
        <v>226</v>
      </c>
      <c r="C106" s="173" t="s">
        <v>178</v>
      </c>
      <c r="D106" s="170">
        <v>0</v>
      </c>
      <c r="E106" s="170">
        <v>200</v>
      </c>
      <c r="F106" s="170">
        <v>1</v>
      </c>
      <c r="G106" s="171">
        <f t="shared" si="2"/>
        <v>0.2</v>
      </c>
      <c r="H106" s="170">
        <v>8</v>
      </c>
      <c r="I106" s="172">
        <f t="shared" si="1"/>
        <v>1.6</v>
      </c>
      <c r="J106" s="89"/>
    </row>
    <row r="107" spans="1:10" ht="15.75" hidden="1">
      <c r="A107" s="167" t="s">
        <v>223</v>
      </c>
      <c r="B107" s="185" t="s">
        <v>225</v>
      </c>
      <c r="C107" s="173" t="s">
        <v>178</v>
      </c>
      <c r="D107" s="170">
        <v>0</v>
      </c>
      <c r="E107" s="170">
        <v>350</v>
      </c>
      <c r="F107" s="170">
        <v>1</v>
      </c>
      <c r="G107" s="171">
        <f t="shared" si="2"/>
        <v>0.35</v>
      </c>
      <c r="H107" s="170">
        <v>8</v>
      </c>
      <c r="I107" s="172">
        <f t="shared" si="1"/>
        <v>2.8</v>
      </c>
      <c r="J107" s="89"/>
    </row>
    <row r="108" spans="1:10" ht="15.75" hidden="1">
      <c r="A108" s="167" t="s">
        <v>223</v>
      </c>
      <c r="B108" s="186" t="s">
        <v>225</v>
      </c>
      <c r="C108" s="173" t="s">
        <v>189</v>
      </c>
      <c r="D108" s="170">
        <v>0</v>
      </c>
      <c r="E108" s="170">
        <v>350</v>
      </c>
      <c r="F108" s="170">
        <v>1</v>
      </c>
      <c r="G108" s="171">
        <f t="shared" si="2"/>
        <v>0.35</v>
      </c>
      <c r="H108" s="170">
        <v>8</v>
      </c>
      <c r="I108" s="172">
        <f t="shared" si="1"/>
        <v>2.8</v>
      </c>
      <c r="J108" s="89"/>
    </row>
    <row r="109" spans="1:10" ht="15.75" hidden="1">
      <c r="A109" s="167" t="s">
        <v>223</v>
      </c>
      <c r="B109" s="185" t="s">
        <v>226</v>
      </c>
      <c r="C109" s="173" t="s">
        <v>189</v>
      </c>
      <c r="D109" s="170">
        <v>0</v>
      </c>
      <c r="E109" s="170">
        <v>200</v>
      </c>
      <c r="F109" s="170">
        <v>1</v>
      </c>
      <c r="G109" s="171">
        <f t="shared" si="2"/>
        <v>0.2</v>
      </c>
      <c r="H109" s="170">
        <v>8</v>
      </c>
      <c r="I109" s="172">
        <f t="shared" si="1"/>
        <v>1.6</v>
      </c>
      <c r="J109" s="89"/>
    </row>
    <row r="110" spans="1:10" ht="15.75" hidden="1">
      <c r="A110" s="167" t="s">
        <v>223</v>
      </c>
      <c r="B110" s="186" t="s">
        <v>226</v>
      </c>
      <c r="C110" s="173" t="s">
        <v>189</v>
      </c>
      <c r="D110" s="170">
        <v>0</v>
      </c>
      <c r="E110" s="170">
        <v>200</v>
      </c>
      <c r="F110" s="170">
        <v>1</v>
      </c>
      <c r="G110" s="171">
        <f t="shared" si="2"/>
        <v>0.2</v>
      </c>
      <c r="H110" s="170">
        <v>8</v>
      </c>
      <c r="I110" s="172">
        <f t="shared" si="1"/>
        <v>1.6</v>
      </c>
      <c r="J110" s="89"/>
    </row>
    <row r="111" spans="1:10" ht="15.75" hidden="1">
      <c r="A111" s="167" t="s">
        <v>223</v>
      </c>
      <c r="B111" s="185" t="s">
        <v>226</v>
      </c>
      <c r="C111" s="173" t="s">
        <v>189</v>
      </c>
      <c r="D111" s="170">
        <v>0</v>
      </c>
      <c r="E111" s="170">
        <v>200</v>
      </c>
      <c r="F111" s="170">
        <v>1</v>
      </c>
      <c r="G111" s="171">
        <f t="shared" si="2"/>
        <v>0.2</v>
      </c>
      <c r="H111" s="170">
        <v>8</v>
      </c>
      <c r="I111" s="172">
        <f t="shared" si="1"/>
        <v>1.6</v>
      </c>
      <c r="J111" s="89"/>
    </row>
    <row r="112" spans="1:10" ht="15.75" hidden="1">
      <c r="A112" s="167" t="s">
        <v>223</v>
      </c>
      <c r="B112" s="186" t="s">
        <v>225</v>
      </c>
      <c r="C112" s="175" t="s">
        <v>243</v>
      </c>
      <c r="D112" s="170">
        <v>0</v>
      </c>
      <c r="E112" s="170">
        <v>350</v>
      </c>
      <c r="F112" s="170">
        <v>1</v>
      </c>
      <c r="G112" s="171">
        <f t="shared" si="2"/>
        <v>0.35</v>
      </c>
      <c r="H112" s="170">
        <v>8</v>
      </c>
      <c r="I112" s="172">
        <f t="shared" si="1"/>
        <v>2.8</v>
      </c>
      <c r="J112" s="89"/>
    </row>
    <row r="113" spans="1:10" ht="15.75" hidden="1">
      <c r="A113" s="167" t="s">
        <v>223</v>
      </c>
      <c r="B113" s="185" t="s">
        <v>226</v>
      </c>
      <c r="C113" s="169" t="s">
        <v>283</v>
      </c>
      <c r="D113" s="170">
        <v>0</v>
      </c>
      <c r="E113" s="170">
        <v>200</v>
      </c>
      <c r="F113" s="170">
        <v>1</v>
      </c>
      <c r="G113" s="171">
        <f t="shared" si="2"/>
        <v>0.2</v>
      </c>
      <c r="H113" s="170">
        <v>8</v>
      </c>
      <c r="I113" s="172">
        <f t="shared" si="1"/>
        <v>1.6</v>
      </c>
      <c r="J113" s="89"/>
    </row>
    <row r="114" spans="1:10" ht="15.75" hidden="1">
      <c r="A114" s="167" t="s">
        <v>223</v>
      </c>
      <c r="B114" s="186" t="s">
        <v>225</v>
      </c>
      <c r="C114" s="169" t="s">
        <v>283</v>
      </c>
      <c r="D114" s="170">
        <v>0</v>
      </c>
      <c r="E114" s="170">
        <v>350</v>
      </c>
      <c r="F114" s="170">
        <v>1</v>
      </c>
      <c r="G114" s="171">
        <f t="shared" si="2"/>
        <v>0.35</v>
      </c>
      <c r="H114" s="170">
        <v>8</v>
      </c>
      <c r="I114" s="172">
        <f t="shared" si="1"/>
        <v>2.8</v>
      </c>
      <c r="J114" s="89"/>
    </row>
    <row r="115" spans="1:10" ht="15.75" hidden="1">
      <c r="A115" s="167" t="s">
        <v>223</v>
      </c>
      <c r="B115" s="185" t="s">
        <v>226</v>
      </c>
      <c r="C115" s="187" t="s">
        <v>284</v>
      </c>
      <c r="D115" s="170">
        <v>0</v>
      </c>
      <c r="E115" s="170">
        <v>200</v>
      </c>
      <c r="F115" s="170">
        <v>1</v>
      </c>
      <c r="G115" s="171">
        <f t="shared" si="2"/>
        <v>0.2</v>
      </c>
      <c r="H115" s="170">
        <v>8</v>
      </c>
      <c r="I115" s="172">
        <f t="shared" si="1"/>
        <v>1.6</v>
      </c>
      <c r="J115" s="89"/>
    </row>
    <row r="116" spans="1:10" ht="15.75" hidden="1">
      <c r="A116" s="167" t="s">
        <v>223</v>
      </c>
      <c r="B116" s="186" t="s">
        <v>226</v>
      </c>
      <c r="C116" s="187" t="s">
        <v>284</v>
      </c>
      <c r="D116" s="170">
        <v>0</v>
      </c>
      <c r="E116" s="170">
        <v>200</v>
      </c>
      <c r="F116" s="170">
        <v>1</v>
      </c>
      <c r="G116" s="171">
        <f t="shared" si="2"/>
        <v>0.2</v>
      </c>
      <c r="H116" s="170">
        <v>8</v>
      </c>
      <c r="I116" s="172">
        <f t="shared" si="1"/>
        <v>1.6</v>
      </c>
      <c r="J116" s="89"/>
    </row>
    <row r="117" spans="1:10" ht="15.75" hidden="1">
      <c r="A117" s="167" t="s">
        <v>223</v>
      </c>
      <c r="B117" s="185" t="s">
        <v>226</v>
      </c>
      <c r="C117" s="175" t="s">
        <v>243</v>
      </c>
      <c r="D117" s="170">
        <v>0</v>
      </c>
      <c r="E117" s="170">
        <v>200</v>
      </c>
      <c r="F117" s="170">
        <v>1</v>
      </c>
      <c r="G117" s="171">
        <f t="shared" si="2"/>
        <v>0.2</v>
      </c>
      <c r="H117" s="170">
        <v>8</v>
      </c>
      <c r="I117" s="172">
        <f t="shared" si="1"/>
        <v>1.6</v>
      </c>
      <c r="J117" s="89"/>
    </row>
    <row r="118" spans="1:10" ht="15.75" hidden="1">
      <c r="A118" s="167" t="s">
        <v>223</v>
      </c>
      <c r="B118" s="186" t="s">
        <v>225</v>
      </c>
      <c r="C118" s="175" t="s">
        <v>243</v>
      </c>
      <c r="D118" s="170">
        <v>0</v>
      </c>
      <c r="E118" s="170">
        <v>350</v>
      </c>
      <c r="F118" s="170">
        <v>1</v>
      </c>
      <c r="G118" s="171">
        <f t="shared" si="2"/>
        <v>0.35</v>
      </c>
      <c r="H118" s="170">
        <v>8</v>
      </c>
      <c r="I118" s="172">
        <f t="shared" si="1"/>
        <v>2.8</v>
      </c>
      <c r="J118" s="89"/>
    </row>
    <row r="119" spans="1:10" ht="15.75" hidden="1">
      <c r="A119" s="167" t="s">
        <v>223</v>
      </c>
      <c r="B119" s="185" t="s">
        <v>226</v>
      </c>
      <c r="C119" s="187" t="s">
        <v>284</v>
      </c>
      <c r="D119" s="170">
        <v>0</v>
      </c>
      <c r="E119" s="170">
        <v>200</v>
      </c>
      <c r="F119" s="170">
        <v>1</v>
      </c>
      <c r="G119" s="171">
        <f t="shared" si="2"/>
        <v>0.2</v>
      </c>
      <c r="H119" s="170">
        <v>8</v>
      </c>
      <c r="I119" s="172">
        <f t="shared" si="1"/>
        <v>1.6</v>
      </c>
      <c r="J119" s="89"/>
    </row>
    <row r="120" spans="1:10" ht="15.75" hidden="1">
      <c r="A120" s="167" t="s">
        <v>223</v>
      </c>
      <c r="B120" s="186" t="s">
        <v>226</v>
      </c>
      <c r="C120" s="187" t="s">
        <v>284</v>
      </c>
      <c r="D120" s="170">
        <v>0</v>
      </c>
      <c r="E120" s="170">
        <v>200</v>
      </c>
      <c r="F120" s="170">
        <v>1</v>
      </c>
      <c r="G120" s="171">
        <f t="shared" si="2"/>
        <v>0.2</v>
      </c>
      <c r="H120" s="170">
        <v>8</v>
      </c>
      <c r="I120" s="172">
        <f t="shared" si="1"/>
        <v>1.6</v>
      </c>
      <c r="J120" s="89"/>
    </row>
    <row r="121" spans="1:10" ht="15.75" hidden="1">
      <c r="A121" s="167" t="s">
        <v>223</v>
      </c>
      <c r="B121" s="185" t="s">
        <v>226</v>
      </c>
      <c r="C121" s="175" t="s">
        <v>243</v>
      </c>
      <c r="D121" s="170">
        <v>0</v>
      </c>
      <c r="E121" s="170">
        <v>200</v>
      </c>
      <c r="F121" s="170">
        <v>1</v>
      </c>
      <c r="G121" s="171">
        <f t="shared" si="2"/>
        <v>0.2</v>
      </c>
      <c r="H121" s="170">
        <v>8</v>
      </c>
      <c r="I121" s="172">
        <f t="shared" si="1"/>
        <v>1.6</v>
      </c>
      <c r="J121" s="89"/>
    </row>
    <row r="122" spans="1:10" ht="15.75" hidden="1">
      <c r="A122" s="167" t="s">
        <v>223</v>
      </c>
      <c r="B122" s="186" t="s">
        <v>224</v>
      </c>
      <c r="C122" s="176" t="s">
        <v>205</v>
      </c>
      <c r="D122" s="170">
        <v>0</v>
      </c>
      <c r="E122" s="170">
        <v>350</v>
      </c>
      <c r="F122" s="170">
        <v>1</v>
      </c>
      <c r="G122" s="171">
        <f t="shared" si="2"/>
        <v>0.35</v>
      </c>
      <c r="H122" s="170">
        <v>24</v>
      </c>
      <c r="I122" s="172">
        <f t="shared" si="1"/>
        <v>8.3999999999999986</v>
      </c>
      <c r="J122" s="89"/>
    </row>
    <row r="123" spans="1:10" ht="15.75" hidden="1">
      <c r="A123" s="167" t="s">
        <v>223</v>
      </c>
      <c r="B123" s="185" t="s">
        <v>225</v>
      </c>
      <c r="C123" s="187" t="s">
        <v>282</v>
      </c>
      <c r="D123" s="170">
        <v>0</v>
      </c>
      <c r="E123" s="170">
        <v>350</v>
      </c>
      <c r="F123" s="170">
        <v>1</v>
      </c>
      <c r="G123" s="171">
        <f t="shared" si="2"/>
        <v>0.35</v>
      </c>
      <c r="H123" s="170">
        <v>8</v>
      </c>
      <c r="I123" s="172">
        <f t="shared" si="1"/>
        <v>2.8</v>
      </c>
      <c r="J123" s="89"/>
    </row>
    <row r="124" spans="1:10" ht="15.75" hidden="1">
      <c r="A124" s="167" t="s">
        <v>223</v>
      </c>
      <c r="B124" s="186" t="s">
        <v>225</v>
      </c>
      <c r="C124" s="176" t="s">
        <v>205</v>
      </c>
      <c r="D124" s="170">
        <v>0</v>
      </c>
      <c r="E124" s="170">
        <v>350</v>
      </c>
      <c r="F124" s="170">
        <v>1</v>
      </c>
      <c r="G124" s="171">
        <f t="shared" si="2"/>
        <v>0.35</v>
      </c>
      <c r="H124" s="170">
        <v>24</v>
      </c>
      <c r="I124" s="172">
        <f t="shared" si="1"/>
        <v>8.3999999999999986</v>
      </c>
      <c r="J124" s="89"/>
    </row>
    <row r="125" spans="1:10" ht="15.75" hidden="1">
      <c r="A125" s="167" t="s">
        <v>223</v>
      </c>
      <c r="B125" s="185" t="s">
        <v>225</v>
      </c>
      <c r="C125" s="187" t="s">
        <v>282</v>
      </c>
      <c r="D125" s="170">
        <v>0</v>
      </c>
      <c r="E125" s="170">
        <v>350</v>
      </c>
      <c r="F125" s="170">
        <v>1</v>
      </c>
      <c r="G125" s="171">
        <f t="shared" si="2"/>
        <v>0.35</v>
      </c>
      <c r="H125" s="170">
        <v>8</v>
      </c>
      <c r="I125" s="172">
        <f t="shared" si="1"/>
        <v>2.8</v>
      </c>
      <c r="J125" s="89"/>
    </row>
    <row r="126" spans="1:10" ht="15.75" hidden="1">
      <c r="A126" s="167" t="s">
        <v>223</v>
      </c>
      <c r="B126" s="186" t="s">
        <v>225</v>
      </c>
      <c r="C126" s="169" t="s">
        <v>283</v>
      </c>
      <c r="D126" s="170">
        <v>0</v>
      </c>
      <c r="E126" s="170">
        <v>350</v>
      </c>
      <c r="F126" s="170">
        <v>1</v>
      </c>
      <c r="G126" s="171">
        <f t="shared" si="2"/>
        <v>0.35</v>
      </c>
      <c r="H126" s="170">
        <v>8</v>
      </c>
      <c r="I126" s="172">
        <f t="shared" si="1"/>
        <v>2.8</v>
      </c>
      <c r="J126" s="89"/>
    </row>
    <row r="127" spans="1:10" ht="15.75" hidden="1">
      <c r="A127" s="167" t="s">
        <v>223</v>
      </c>
      <c r="B127" s="185" t="s">
        <v>226</v>
      </c>
      <c r="C127" s="187" t="s">
        <v>282</v>
      </c>
      <c r="D127" s="170">
        <v>0</v>
      </c>
      <c r="E127" s="170">
        <v>200</v>
      </c>
      <c r="F127" s="170">
        <v>1</v>
      </c>
      <c r="G127" s="171">
        <f t="shared" si="2"/>
        <v>0.2</v>
      </c>
      <c r="H127" s="170">
        <v>8</v>
      </c>
      <c r="I127" s="172">
        <f t="shared" si="1"/>
        <v>1.6</v>
      </c>
      <c r="J127" s="89"/>
    </row>
    <row r="128" spans="1:10" ht="15.75" hidden="1">
      <c r="A128" s="167" t="s">
        <v>223</v>
      </c>
      <c r="B128" s="186" t="s">
        <v>226</v>
      </c>
      <c r="C128" s="173" t="s">
        <v>189</v>
      </c>
      <c r="D128" s="170">
        <v>0</v>
      </c>
      <c r="E128" s="170">
        <v>200</v>
      </c>
      <c r="F128" s="170">
        <v>1</v>
      </c>
      <c r="G128" s="171">
        <f t="shared" si="2"/>
        <v>0.2</v>
      </c>
      <c r="H128" s="170">
        <v>8</v>
      </c>
      <c r="I128" s="172">
        <f t="shared" si="1"/>
        <v>1.6</v>
      </c>
      <c r="J128" s="89"/>
    </row>
    <row r="129" spans="1:10" ht="15.75" hidden="1">
      <c r="A129" s="167" t="s">
        <v>223</v>
      </c>
      <c r="B129" s="185" t="s">
        <v>225</v>
      </c>
      <c r="C129" s="187" t="s">
        <v>282</v>
      </c>
      <c r="D129" s="170">
        <v>0</v>
      </c>
      <c r="E129" s="170">
        <v>350</v>
      </c>
      <c r="F129" s="170">
        <v>1</v>
      </c>
      <c r="G129" s="171">
        <f t="shared" si="2"/>
        <v>0.35</v>
      </c>
      <c r="H129" s="170">
        <v>8</v>
      </c>
      <c r="I129" s="172">
        <f t="shared" si="1"/>
        <v>2.8</v>
      </c>
      <c r="J129" s="89"/>
    </row>
    <row r="130" spans="1:10" ht="15.75" hidden="1">
      <c r="A130" s="167" t="s">
        <v>223</v>
      </c>
      <c r="B130" s="186" t="s">
        <v>226</v>
      </c>
      <c r="C130" s="175" t="s">
        <v>243</v>
      </c>
      <c r="D130" s="170">
        <v>0</v>
      </c>
      <c r="E130" s="170">
        <v>200</v>
      </c>
      <c r="F130" s="170">
        <v>1</v>
      </c>
      <c r="G130" s="171">
        <f t="shared" si="2"/>
        <v>0.2</v>
      </c>
      <c r="H130" s="170">
        <v>8</v>
      </c>
      <c r="I130" s="172">
        <f t="shared" si="1"/>
        <v>1.6</v>
      </c>
      <c r="J130" s="89"/>
    </row>
    <row r="131" spans="1:10" ht="15.75" hidden="1">
      <c r="A131" s="167" t="s">
        <v>223</v>
      </c>
      <c r="B131" s="185" t="s">
        <v>225</v>
      </c>
      <c r="C131" s="169" t="s">
        <v>283</v>
      </c>
      <c r="D131" s="170">
        <v>0</v>
      </c>
      <c r="E131" s="170">
        <v>350</v>
      </c>
      <c r="F131" s="170">
        <v>1</v>
      </c>
      <c r="G131" s="171">
        <f t="shared" si="2"/>
        <v>0.35</v>
      </c>
      <c r="H131" s="170">
        <v>8</v>
      </c>
      <c r="I131" s="172">
        <f t="shared" si="1"/>
        <v>2.8</v>
      </c>
      <c r="J131" s="89"/>
    </row>
    <row r="132" spans="1:10" ht="15.75" hidden="1">
      <c r="A132" s="167" t="s">
        <v>223</v>
      </c>
      <c r="B132" s="186" t="s">
        <v>225</v>
      </c>
      <c r="C132" s="187" t="s">
        <v>282</v>
      </c>
      <c r="D132" s="170">
        <v>0</v>
      </c>
      <c r="E132" s="170">
        <v>350</v>
      </c>
      <c r="F132" s="170">
        <v>1</v>
      </c>
      <c r="G132" s="171">
        <f t="shared" ref="G132:G195" si="3">(E132*F132)/1000</f>
        <v>0.35</v>
      </c>
      <c r="H132" s="170">
        <v>8</v>
      </c>
      <c r="I132" s="172">
        <f t="shared" si="1"/>
        <v>2.8</v>
      </c>
      <c r="J132" s="89"/>
    </row>
    <row r="133" spans="1:10" ht="15.75" hidden="1">
      <c r="A133" s="167" t="s">
        <v>223</v>
      </c>
      <c r="B133" s="185" t="s">
        <v>225</v>
      </c>
      <c r="C133" s="187" t="s">
        <v>284</v>
      </c>
      <c r="D133" s="170">
        <v>0</v>
      </c>
      <c r="E133" s="170">
        <v>350</v>
      </c>
      <c r="F133" s="170">
        <v>1</v>
      </c>
      <c r="G133" s="171">
        <f t="shared" si="3"/>
        <v>0.35</v>
      </c>
      <c r="H133" s="170">
        <v>8</v>
      </c>
      <c r="I133" s="172">
        <f t="shared" si="1"/>
        <v>2.8</v>
      </c>
      <c r="J133" s="89"/>
    </row>
    <row r="134" spans="1:10" ht="15.75" hidden="1">
      <c r="A134" s="167" t="s">
        <v>223</v>
      </c>
      <c r="B134" s="186" t="s">
        <v>226</v>
      </c>
      <c r="C134" s="175" t="s">
        <v>243</v>
      </c>
      <c r="D134" s="170">
        <v>0</v>
      </c>
      <c r="E134" s="170">
        <v>200</v>
      </c>
      <c r="F134" s="170">
        <v>1</v>
      </c>
      <c r="G134" s="171">
        <f t="shared" si="3"/>
        <v>0.2</v>
      </c>
      <c r="H134" s="170">
        <v>8</v>
      </c>
      <c r="I134" s="172">
        <f t="shared" si="1"/>
        <v>1.6</v>
      </c>
      <c r="J134" s="89"/>
    </row>
    <row r="135" spans="1:10" ht="15.75" hidden="1">
      <c r="A135" s="167" t="s">
        <v>223</v>
      </c>
      <c r="B135" s="185" t="s">
        <v>225</v>
      </c>
      <c r="C135" s="187" t="s">
        <v>282</v>
      </c>
      <c r="D135" s="170">
        <v>0</v>
      </c>
      <c r="E135" s="170">
        <v>350</v>
      </c>
      <c r="F135" s="170">
        <v>1</v>
      </c>
      <c r="G135" s="171">
        <f t="shared" si="3"/>
        <v>0.35</v>
      </c>
      <c r="H135" s="170">
        <v>8</v>
      </c>
      <c r="I135" s="172">
        <f t="shared" si="1"/>
        <v>2.8</v>
      </c>
      <c r="J135" s="89"/>
    </row>
    <row r="136" spans="1:10" ht="15.75" hidden="1">
      <c r="A136" s="167" t="s">
        <v>223</v>
      </c>
      <c r="B136" s="186" t="s">
        <v>225</v>
      </c>
      <c r="C136" s="187" t="s">
        <v>282</v>
      </c>
      <c r="D136" s="170">
        <v>0</v>
      </c>
      <c r="E136" s="170">
        <v>350</v>
      </c>
      <c r="F136" s="170">
        <v>1</v>
      </c>
      <c r="G136" s="171">
        <f t="shared" si="3"/>
        <v>0.35</v>
      </c>
      <c r="H136" s="170">
        <v>8</v>
      </c>
      <c r="I136" s="172">
        <f t="shared" si="1"/>
        <v>2.8</v>
      </c>
      <c r="J136" s="89"/>
    </row>
    <row r="137" spans="1:10" ht="15.75" hidden="1">
      <c r="A137" s="167" t="s">
        <v>223</v>
      </c>
      <c r="B137" s="185" t="s">
        <v>226</v>
      </c>
      <c r="C137" s="187" t="s">
        <v>282</v>
      </c>
      <c r="D137" s="170">
        <v>0</v>
      </c>
      <c r="E137" s="170">
        <v>200</v>
      </c>
      <c r="F137" s="170">
        <v>1</v>
      </c>
      <c r="G137" s="171">
        <f t="shared" si="3"/>
        <v>0.2</v>
      </c>
      <c r="H137" s="170">
        <v>8</v>
      </c>
      <c r="I137" s="172">
        <f t="shared" si="1"/>
        <v>1.6</v>
      </c>
      <c r="J137" s="89"/>
    </row>
    <row r="138" spans="1:10" ht="15.75" hidden="1">
      <c r="A138" s="167" t="s">
        <v>223</v>
      </c>
      <c r="B138" s="186" t="s">
        <v>226</v>
      </c>
      <c r="C138" s="187" t="s">
        <v>282</v>
      </c>
      <c r="D138" s="170">
        <v>0</v>
      </c>
      <c r="E138" s="170">
        <v>200</v>
      </c>
      <c r="F138" s="170">
        <v>1</v>
      </c>
      <c r="G138" s="171">
        <f t="shared" si="3"/>
        <v>0.2</v>
      </c>
      <c r="H138" s="170">
        <v>8</v>
      </c>
      <c r="I138" s="172">
        <f t="shared" si="1"/>
        <v>1.6</v>
      </c>
      <c r="J138" s="89"/>
    </row>
    <row r="139" spans="1:10" ht="15.75" hidden="1">
      <c r="A139" s="167" t="s">
        <v>223</v>
      </c>
      <c r="B139" s="185" t="s">
        <v>224</v>
      </c>
      <c r="C139" s="175" t="s">
        <v>243</v>
      </c>
      <c r="D139" s="170">
        <v>0</v>
      </c>
      <c r="E139" s="170">
        <v>350</v>
      </c>
      <c r="F139" s="170">
        <v>1</v>
      </c>
      <c r="G139" s="171">
        <f t="shared" si="3"/>
        <v>0.35</v>
      </c>
      <c r="H139" s="170">
        <v>8</v>
      </c>
      <c r="I139" s="172">
        <f t="shared" si="1"/>
        <v>2.8</v>
      </c>
      <c r="J139" s="89"/>
    </row>
    <row r="140" spans="1:10" ht="15.75" hidden="1">
      <c r="A140" s="167" t="s">
        <v>223</v>
      </c>
      <c r="B140" s="186" t="s">
        <v>226</v>
      </c>
      <c r="C140" s="175" t="s">
        <v>243</v>
      </c>
      <c r="D140" s="170">
        <v>0</v>
      </c>
      <c r="E140" s="170">
        <v>200</v>
      </c>
      <c r="F140" s="170">
        <v>1</v>
      </c>
      <c r="G140" s="171">
        <f t="shared" si="3"/>
        <v>0.2</v>
      </c>
      <c r="H140" s="170">
        <v>8</v>
      </c>
      <c r="I140" s="172">
        <f t="shared" si="1"/>
        <v>1.6</v>
      </c>
      <c r="J140" s="89"/>
    </row>
    <row r="141" spans="1:10" ht="15.75" hidden="1">
      <c r="A141" s="167" t="s">
        <v>223</v>
      </c>
      <c r="B141" s="185" t="s">
        <v>225</v>
      </c>
      <c r="C141" s="187" t="s">
        <v>282</v>
      </c>
      <c r="D141" s="170">
        <v>0</v>
      </c>
      <c r="E141" s="170">
        <v>350</v>
      </c>
      <c r="F141" s="170">
        <v>1</v>
      </c>
      <c r="G141" s="171">
        <f t="shared" si="3"/>
        <v>0.35</v>
      </c>
      <c r="H141" s="170">
        <v>8</v>
      </c>
      <c r="I141" s="172">
        <f t="shared" si="1"/>
        <v>2.8</v>
      </c>
      <c r="J141" s="89"/>
    </row>
    <row r="142" spans="1:10" ht="15.75" hidden="1">
      <c r="A142" s="167" t="s">
        <v>223</v>
      </c>
      <c r="B142" s="186" t="s">
        <v>225</v>
      </c>
      <c r="C142" s="176" t="s">
        <v>205</v>
      </c>
      <c r="D142" s="170">
        <v>0</v>
      </c>
      <c r="E142" s="170">
        <v>350</v>
      </c>
      <c r="F142" s="170">
        <v>1</v>
      </c>
      <c r="G142" s="171">
        <f t="shared" si="3"/>
        <v>0.35</v>
      </c>
      <c r="H142" s="170">
        <v>8</v>
      </c>
      <c r="I142" s="172">
        <f t="shared" si="1"/>
        <v>2.8</v>
      </c>
      <c r="J142" s="89"/>
    </row>
    <row r="143" spans="1:10" ht="15.75" hidden="1">
      <c r="A143" s="167" t="s">
        <v>223</v>
      </c>
      <c r="B143" s="185" t="s">
        <v>225</v>
      </c>
      <c r="C143" s="169" t="s">
        <v>283</v>
      </c>
      <c r="D143" s="170">
        <v>0</v>
      </c>
      <c r="E143" s="170">
        <v>350</v>
      </c>
      <c r="F143" s="170">
        <v>1</v>
      </c>
      <c r="G143" s="171">
        <f t="shared" si="3"/>
        <v>0.35</v>
      </c>
      <c r="H143" s="170">
        <v>8</v>
      </c>
      <c r="I143" s="172">
        <f t="shared" si="1"/>
        <v>2.8</v>
      </c>
      <c r="J143" s="89"/>
    </row>
    <row r="144" spans="1:10" ht="15.75" hidden="1">
      <c r="A144" s="167" t="s">
        <v>223</v>
      </c>
      <c r="B144" s="186" t="s">
        <v>226</v>
      </c>
      <c r="C144" s="175" t="s">
        <v>243</v>
      </c>
      <c r="D144" s="170">
        <v>0</v>
      </c>
      <c r="E144" s="170">
        <v>200</v>
      </c>
      <c r="F144" s="170">
        <v>1</v>
      </c>
      <c r="G144" s="171">
        <f t="shared" si="3"/>
        <v>0.2</v>
      </c>
      <c r="H144" s="170">
        <v>8</v>
      </c>
      <c r="I144" s="172">
        <f t="shared" si="1"/>
        <v>1.6</v>
      </c>
      <c r="J144" s="89"/>
    </row>
    <row r="145" spans="1:10" ht="15.75" hidden="1">
      <c r="A145" s="167" t="s">
        <v>223</v>
      </c>
      <c r="B145" s="185" t="s">
        <v>226</v>
      </c>
      <c r="C145" s="175" t="s">
        <v>243</v>
      </c>
      <c r="D145" s="170">
        <v>0</v>
      </c>
      <c r="E145" s="170">
        <v>200</v>
      </c>
      <c r="F145" s="170">
        <v>1</v>
      </c>
      <c r="G145" s="171">
        <f t="shared" si="3"/>
        <v>0.2</v>
      </c>
      <c r="H145" s="170">
        <v>8</v>
      </c>
      <c r="I145" s="172">
        <f t="shared" si="1"/>
        <v>1.6</v>
      </c>
      <c r="J145" s="89"/>
    </row>
    <row r="146" spans="1:10" ht="15.75" hidden="1">
      <c r="A146" s="167" t="s">
        <v>223</v>
      </c>
      <c r="B146" s="186" t="s">
        <v>225</v>
      </c>
      <c r="C146" s="173" t="s">
        <v>164</v>
      </c>
      <c r="D146" s="170">
        <v>0</v>
      </c>
      <c r="E146" s="170">
        <v>350</v>
      </c>
      <c r="F146" s="170">
        <v>1</v>
      </c>
      <c r="G146" s="171">
        <f t="shared" si="3"/>
        <v>0.35</v>
      </c>
      <c r="H146" s="170">
        <v>8</v>
      </c>
      <c r="I146" s="172">
        <f t="shared" si="1"/>
        <v>2.8</v>
      </c>
      <c r="J146" s="89"/>
    </row>
    <row r="147" spans="1:10" ht="15.75" hidden="1">
      <c r="A147" s="167" t="s">
        <v>223</v>
      </c>
      <c r="B147" s="185" t="s">
        <v>225</v>
      </c>
      <c r="C147" s="176" t="s">
        <v>205</v>
      </c>
      <c r="D147" s="170">
        <v>0</v>
      </c>
      <c r="E147" s="170">
        <v>350</v>
      </c>
      <c r="F147" s="170">
        <v>1</v>
      </c>
      <c r="G147" s="171">
        <f t="shared" si="3"/>
        <v>0.35</v>
      </c>
      <c r="H147" s="170">
        <v>8</v>
      </c>
      <c r="I147" s="172">
        <f t="shared" si="1"/>
        <v>2.8</v>
      </c>
      <c r="J147" s="89"/>
    </row>
    <row r="148" spans="1:10" ht="15.75">
      <c r="A148" s="167" t="s">
        <v>223</v>
      </c>
      <c r="B148" s="186" t="s">
        <v>225</v>
      </c>
      <c r="C148" s="169" t="s">
        <v>285</v>
      </c>
      <c r="D148" s="170">
        <v>0</v>
      </c>
      <c r="E148" s="170">
        <v>350</v>
      </c>
      <c r="F148" s="170">
        <v>1</v>
      </c>
      <c r="G148" s="171">
        <f t="shared" si="3"/>
        <v>0.35</v>
      </c>
      <c r="H148" s="170">
        <v>8</v>
      </c>
      <c r="I148" s="172">
        <f t="shared" si="1"/>
        <v>2.8</v>
      </c>
      <c r="J148" s="89"/>
    </row>
    <row r="149" spans="1:10" ht="15.75" hidden="1">
      <c r="A149" s="167" t="s">
        <v>223</v>
      </c>
      <c r="B149" s="185" t="s">
        <v>226</v>
      </c>
      <c r="C149" s="176" t="s">
        <v>205</v>
      </c>
      <c r="D149" s="170">
        <v>0</v>
      </c>
      <c r="E149" s="170">
        <v>200</v>
      </c>
      <c r="F149" s="170">
        <v>1</v>
      </c>
      <c r="G149" s="171">
        <f t="shared" si="3"/>
        <v>0.2</v>
      </c>
      <c r="H149" s="170">
        <v>8</v>
      </c>
      <c r="I149" s="172">
        <f t="shared" si="1"/>
        <v>1.6</v>
      </c>
      <c r="J149" s="89"/>
    </row>
    <row r="150" spans="1:10" ht="15.75" hidden="1">
      <c r="A150" s="167" t="s">
        <v>223</v>
      </c>
      <c r="B150" s="186" t="s">
        <v>225</v>
      </c>
      <c r="C150" s="176" t="s">
        <v>205</v>
      </c>
      <c r="D150" s="170">
        <v>0</v>
      </c>
      <c r="E150" s="170">
        <v>350</v>
      </c>
      <c r="F150" s="170">
        <v>1</v>
      </c>
      <c r="G150" s="171">
        <f t="shared" si="3"/>
        <v>0.35</v>
      </c>
      <c r="H150" s="170">
        <v>8</v>
      </c>
      <c r="I150" s="172">
        <f t="shared" si="1"/>
        <v>2.8</v>
      </c>
      <c r="J150" s="89"/>
    </row>
    <row r="151" spans="1:10" ht="15.75" hidden="1">
      <c r="A151" s="167" t="s">
        <v>223</v>
      </c>
      <c r="B151" s="185" t="s">
        <v>225</v>
      </c>
      <c r="C151" s="176" t="s">
        <v>205</v>
      </c>
      <c r="D151" s="170">
        <v>0</v>
      </c>
      <c r="E151" s="170">
        <v>350</v>
      </c>
      <c r="F151" s="170">
        <v>1</v>
      </c>
      <c r="G151" s="171">
        <f t="shared" si="3"/>
        <v>0.35</v>
      </c>
      <c r="H151" s="170">
        <v>8</v>
      </c>
      <c r="I151" s="172">
        <f t="shared" ref="I151:I214" si="4">G151*H151</f>
        <v>2.8</v>
      </c>
      <c r="J151" s="89"/>
    </row>
    <row r="152" spans="1:10" ht="15.75" hidden="1">
      <c r="A152" s="167" t="s">
        <v>223</v>
      </c>
      <c r="B152" s="186" t="s">
        <v>225</v>
      </c>
      <c r="C152" s="176" t="s">
        <v>205</v>
      </c>
      <c r="D152" s="170">
        <v>0</v>
      </c>
      <c r="E152" s="170">
        <v>350</v>
      </c>
      <c r="F152" s="170">
        <v>1</v>
      </c>
      <c r="G152" s="171">
        <f t="shared" si="3"/>
        <v>0.35</v>
      </c>
      <c r="H152" s="170">
        <v>8</v>
      </c>
      <c r="I152" s="172">
        <f t="shared" si="4"/>
        <v>2.8</v>
      </c>
      <c r="J152" s="89"/>
    </row>
    <row r="153" spans="1:10" ht="15.75" hidden="1">
      <c r="A153" s="167" t="s">
        <v>223</v>
      </c>
      <c r="B153" s="185" t="s">
        <v>226</v>
      </c>
      <c r="C153" s="176" t="s">
        <v>205</v>
      </c>
      <c r="D153" s="170">
        <v>0</v>
      </c>
      <c r="E153" s="170">
        <v>200</v>
      </c>
      <c r="F153" s="170">
        <v>1</v>
      </c>
      <c r="G153" s="171">
        <f t="shared" si="3"/>
        <v>0.2</v>
      </c>
      <c r="H153" s="170">
        <v>8</v>
      </c>
      <c r="I153" s="172">
        <f t="shared" si="4"/>
        <v>1.6</v>
      </c>
      <c r="J153" s="89"/>
    </row>
    <row r="154" spans="1:10" ht="15.75" hidden="1">
      <c r="A154" s="167" t="s">
        <v>223</v>
      </c>
      <c r="B154" s="186" t="s">
        <v>226</v>
      </c>
      <c r="C154" s="176" t="s">
        <v>205</v>
      </c>
      <c r="D154" s="170">
        <v>0</v>
      </c>
      <c r="E154" s="170">
        <v>200</v>
      </c>
      <c r="F154" s="170">
        <v>1</v>
      </c>
      <c r="G154" s="171">
        <f t="shared" si="3"/>
        <v>0.2</v>
      </c>
      <c r="H154" s="170">
        <v>8</v>
      </c>
      <c r="I154" s="172">
        <f t="shared" si="4"/>
        <v>1.6</v>
      </c>
      <c r="J154" s="89"/>
    </row>
    <row r="155" spans="1:10" ht="15.75" hidden="1">
      <c r="A155" s="167" t="s">
        <v>223</v>
      </c>
      <c r="B155" s="185" t="s">
        <v>225</v>
      </c>
      <c r="C155" s="176" t="s">
        <v>205</v>
      </c>
      <c r="D155" s="170">
        <v>0</v>
      </c>
      <c r="E155" s="170">
        <v>350</v>
      </c>
      <c r="F155" s="170">
        <v>1</v>
      </c>
      <c r="G155" s="171">
        <f t="shared" si="3"/>
        <v>0.35</v>
      </c>
      <c r="H155" s="170">
        <v>24</v>
      </c>
      <c r="I155" s="172">
        <f t="shared" si="4"/>
        <v>8.3999999999999986</v>
      </c>
      <c r="J155" s="89"/>
    </row>
    <row r="156" spans="1:10" ht="15.75" hidden="1">
      <c r="A156" s="167" t="s">
        <v>223</v>
      </c>
      <c r="B156" s="186" t="s">
        <v>225</v>
      </c>
      <c r="C156" s="175" t="s">
        <v>243</v>
      </c>
      <c r="D156" s="170">
        <v>0</v>
      </c>
      <c r="E156" s="170">
        <v>350</v>
      </c>
      <c r="F156" s="170">
        <v>1</v>
      </c>
      <c r="G156" s="171">
        <f t="shared" si="3"/>
        <v>0.35</v>
      </c>
      <c r="H156" s="170">
        <v>8</v>
      </c>
      <c r="I156" s="172">
        <f t="shared" si="4"/>
        <v>2.8</v>
      </c>
      <c r="J156" s="89"/>
    </row>
    <row r="157" spans="1:10" ht="15.75" hidden="1">
      <c r="A157" s="167" t="s">
        <v>223</v>
      </c>
      <c r="B157" s="185" t="s">
        <v>225</v>
      </c>
      <c r="C157" s="175" t="s">
        <v>243</v>
      </c>
      <c r="D157" s="170">
        <v>0</v>
      </c>
      <c r="E157" s="170">
        <v>350</v>
      </c>
      <c r="F157" s="170">
        <v>1</v>
      </c>
      <c r="G157" s="171">
        <f t="shared" si="3"/>
        <v>0.35</v>
      </c>
      <c r="H157" s="170">
        <v>8</v>
      </c>
      <c r="I157" s="172">
        <f t="shared" si="4"/>
        <v>2.8</v>
      </c>
      <c r="J157" s="89"/>
    </row>
    <row r="158" spans="1:10" ht="15.75" hidden="1">
      <c r="A158" s="167" t="s">
        <v>223</v>
      </c>
      <c r="B158" s="186" t="s">
        <v>225</v>
      </c>
      <c r="C158" s="176" t="s">
        <v>205</v>
      </c>
      <c r="D158" s="170">
        <v>0</v>
      </c>
      <c r="E158" s="170">
        <v>350</v>
      </c>
      <c r="F158" s="170">
        <v>1</v>
      </c>
      <c r="G158" s="171">
        <f t="shared" si="3"/>
        <v>0.35</v>
      </c>
      <c r="H158" s="170">
        <v>8</v>
      </c>
      <c r="I158" s="172">
        <f t="shared" si="4"/>
        <v>2.8</v>
      </c>
      <c r="J158" s="89"/>
    </row>
    <row r="159" spans="1:10" ht="15.75" hidden="1">
      <c r="A159" s="167" t="s">
        <v>223</v>
      </c>
      <c r="B159" s="185" t="s">
        <v>225</v>
      </c>
      <c r="C159" s="176" t="s">
        <v>205</v>
      </c>
      <c r="D159" s="170">
        <v>0</v>
      </c>
      <c r="E159" s="170">
        <v>350</v>
      </c>
      <c r="F159" s="170">
        <v>1</v>
      </c>
      <c r="G159" s="171">
        <f t="shared" si="3"/>
        <v>0.35</v>
      </c>
      <c r="H159" s="170">
        <v>8</v>
      </c>
      <c r="I159" s="172">
        <f t="shared" si="4"/>
        <v>2.8</v>
      </c>
      <c r="J159" s="89"/>
    </row>
    <row r="160" spans="1:10" ht="15.75" hidden="1">
      <c r="A160" s="167" t="s">
        <v>223</v>
      </c>
      <c r="B160" s="186" t="s">
        <v>224</v>
      </c>
      <c r="C160" s="175" t="s">
        <v>243</v>
      </c>
      <c r="D160" s="170">
        <v>0</v>
      </c>
      <c r="E160" s="170">
        <v>350</v>
      </c>
      <c r="F160" s="170">
        <v>1</v>
      </c>
      <c r="G160" s="171">
        <f t="shared" si="3"/>
        <v>0.35</v>
      </c>
      <c r="H160" s="170">
        <v>8</v>
      </c>
      <c r="I160" s="172">
        <f t="shared" si="4"/>
        <v>2.8</v>
      </c>
      <c r="J160" s="89"/>
    </row>
    <row r="161" spans="1:10" ht="15.75" hidden="1">
      <c r="A161" s="167" t="s">
        <v>223</v>
      </c>
      <c r="B161" s="185" t="s">
        <v>226</v>
      </c>
      <c r="C161" s="169" t="s">
        <v>283</v>
      </c>
      <c r="D161" s="170">
        <v>0</v>
      </c>
      <c r="E161" s="170">
        <v>200</v>
      </c>
      <c r="F161" s="170">
        <v>1</v>
      </c>
      <c r="G161" s="171">
        <f t="shared" si="3"/>
        <v>0.2</v>
      </c>
      <c r="H161" s="170">
        <v>8</v>
      </c>
      <c r="I161" s="172">
        <f t="shared" si="4"/>
        <v>1.6</v>
      </c>
      <c r="J161" s="89"/>
    </row>
    <row r="162" spans="1:10" ht="15.75" hidden="1">
      <c r="A162" s="167" t="s">
        <v>223</v>
      </c>
      <c r="B162" s="186" t="s">
        <v>225</v>
      </c>
      <c r="C162" s="187" t="s">
        <v>284</v>
      </c>
      <c r="D162" s="170">
        <v>0</v>
      </c>
      <c r="E162" s="170">
        <v>350</v>
      </c>
      <c r="F162" s="170">
        <v>1</v>
      </c>
      <c r="G162" s="171">
        <f t="shared" si="3"/>
        <v>0.35</v>
      </c>
      <c r="H162" s="170">
        <v>8</v>
      </c>
      <c r="I162" s="172">
        <f t="shared" si="4"/>
        <v>2.8</v>
      </c>
      <c r="J162" s="89"/>
    </row>
    <row r="163" spans="1:10" ht="15.75" hidden="1">
      <c r="A163" s="167" t="s">
        <v>223</v>
      </c>
      <c r="B163" s="185" t="s">
        <v>226</v>
      </c>
      <c r="C163" s="176" t="s">
        <v>205</v>
      </c>
      <c r="D163" s="170">
        <v>0</v>
      </c>
      <c r="E163" s="170">
        <v>200</v>
      </c>
      <c r="F163" s="170">
        <v>1</v>
      </c>
      <c r="G163" s="171">
        <f t="shared" si="3"/>
        <v>0.2</v>
      </c>
      <c r="H163" s="170">
        <v>8</v>
      </c>
      <c r="I163" s="172">
        <f t="shared" si="4"/>
        <v>1.6</v>
      </c>
      <c r="J163" s="89"/>
    </row>
    <row r="164" spans="1:10" ht="15.75" hidden="1">
      <c r="A164" s="167" t="s">
        <v>223</v>
      </c>
      <c r="B164" s="186" t="s">
        <v>226</v>
      </c>
      <c r="C164" s="176" t="s">
        <v>205</v>
      </c>
      <c r="D164" s="170">
        <v>0</v>
      </c>
      <c r="E164" s="170">
        <v>200</v>
      </c>
      <c r="F164" s="170">
        <v>1</v>
      </c>
      <c r="G164" s="171">
        <f t="shared" si="3"/>
        <v>0.2</v>
      </c>
      <c r="H164" s="170">
        <v>8</v>
      </c>
      <c r="I164" s="172">
        <f t="shared" si="4"/>
        <v>1.6</v>
      </c>
      <c r="J164" s="89"/>
    </row>
    <row r="165" spans="1:10" ht="15.75" hidden="1">
      <c r="A165" s="167" t="s">
        <v>223</v>
      </c>
      <c r="B165" s="185" t="s">
        <v>226</v>
      </c>
      <c r="C165" s="187" t="s">
        <v>282</v>
      </c>
      <c r="D165" s="170">
        <v>0</v>
      </c>
      <c r="E165" s="170">
        <v>200</v>
      </c>
      <c r="F165" s="170">
        <v>1</v>
      </c>
      <c r="G165" s="171">
        <f t="shared" si="3"/>
        <v>0.2</v>
      </c>
      <c r="H165" s="170">
        <v>8</v>
      </c>
      <c r="I165" s="172">
        <f t="shared" si="4"/>
        <v>1.6</v>
      </c>
      <c r="J165" s="89"/>
    </row>
    <row r="166" spans="1:10" ht="15.75" hidden="1">
      <c r="A166" s="167" t="s">
        <v>223</v>
      </c>
      <c r="B166" s="186" t="s">
        <v>225</v>
      </c>
      <c r="C166" s="175" t="s">
        <v>243</v>
      </c>
      <c r="D166" s="170">
        <v>0</v>
      </c>
      <c r="E166" s="170">
        <v>350</v>
      </c>
      <c r="F166" s="170">
        <v>1</v>
      </c>
      <c r="G166" s="171">
        <f t="shared" si="3"/>
        <v>0.35</v>
      </c>
      <c r="H166" s="170">
        <v>8</v>
      </c>
      <c r="I166" s="172">
        <f t="shared" si="4"/>
        <v>2.8</v>
      </c>
      <c r="J166" s="89"/>
    </row>
    <row r="167" spans="1:10" ht="15.75" hidden="1">
      <c r="A167" s="167" t="s">
        <v>223</v>
      </c>
      <c r="B167" s="185" t="s">
        <v>225</v>
      </c>
      <c r="C167" s="175" t="s">
        <v>243</v>
      </c>
      <c r="D167" s="170">
        <v>0</v>
      </c>
      <c r="E167" s="170">
        <v>350</v>
      </c>
      <c r="F167" s="170">
        <v>1</v>
      </c>
      <c r="G167" s="171">
        <f t="shared" si="3"/>
        <v>0.35</v>
      </c>
      <c r="H167" s="170">
        <v>8</v>
      </c>
      <c r="I167" s="172">
        <f t="shared" si="4"/>
        <v>2.8</v>
      </c>
      <c r="J167" s="89"/>
    </row>
    <row r="168" spans="1:10" ht="15.75" hidden="1">
      <c r="A168" s="167" t="s">
        <v>223</v>
      </c>
      <c r="B168" s="186" t="s">
        <v>226</v>
      </c>
      <c r="C168" s="175" t="s">
        <v>243</v>
      </c>
      <c r="D168" s="170">
        <v>0</v>
      </c>
      <c r="E168" s="170">
        <v>200</v>
      </c>
      <c r="F168" s="170">
        <v>1</v>
      </c>
      <c r="G168" s="171">
        <f t="shared" si="3"/>
        <v>0.2</v>
      </c>
      <c r="H168" s="170">
        <v>8</v>
      </c>
      <c r="I168" s="172">
        <f t="shared" si="4"/>
        <v>1.6</v>
      </c>
      <c r="J168" s="89"/>
    </row>
    <row r="169" spans="1:10" ht="15.75" hidden="1">
      <c r="A169" s="167" t="s">
        <v>223</v>
      </c>
      <c r="B169" s="185" t="s">
        <v>226</v>
      </c>
      <c r="C169" s="173" t="s">
        <v>189</v>
      </c>
      <c r="D169" s="170">
        <v>0</v>
      </c>
      <c r="E169" s="170">
        <v>200</v>
      </c>
      <c r="F169" s="170">
        <v>1</v>
      </c>
      <c r="G169" s="171">
        <f t="shared" si="3"/>
        <v>0.2</v>
      </c>
      <c r="H169" s="170">
        <v>8</v>
      </c>
      <c r="I169" s="172">
        <f t="shared" si="4"/>
        <v>1.6</v>
      </c>
      <c r="J169" s="89"/>
    </row>
    <row r="170" spans="1:10" ht="15.75" hidden="1">
      <c r="A170" s="167" t="s">
        <v>223</v>
      </c>
      <c r="B170" s="186" t="s">
        <v>226</v>
      </c>
      <c r="C170" s="169" t="s">
        <v>283</v>
      </c>
      <c r="D170" s="170">
        <v>0</v>
      </c>
      <c r="E170" s="170">
        <v>200</v>
      </c>
      <c r="F170" s="170">
        <v>1</v>
      </c>
      <c r="G170" s="171">
        <f t="shared" si="3"/>
        <v>0.2</v>
      </c>
      <c r="H170" s="170">
        <v>8</v>
      </c>
      <c r="I170" s="172">
        <f t="shared" si="4"/>
        <v>1.6</v>
      </c>
      <c r="J170" s="89"/>
    </row>
    <row r="171" spans="1:10" ht="15.75" hidden="1">
      <c r="A171" s="167" t="s">
        <v>223</v>
      </c>
      <c r="B171" s="185" t="s">
        <v>226</v>
      </c>
      <c r="C171" s="187" t="s">
        <v>282</v>
      </c>
      <c r="D171" s="170">
        <v>0</v>
      </c>
      <c r="E171" s="170">
        <v>200</v>
      </c>
      <c r="F171" s="170">
        <v>1</v>
      </c>
      <c r="G171" s="171">
        <f t="shared" si="3"/>
        <v>0.2</v>
      </c>
      <c r="H171" s="170">
        <v>8</v>
      </c>
      <c r="I171" s="172">
        <f t="shared" si="4"/>
        <v>1.6</v>
      </c>
      <c r="J171" s="89"/>
    </row>
    <row r="172" spans="1:10" ht="15.75" hidden="1">
      <c r="A172" s="167" t="s">
        <v>223</v>
      </c>
      <c r="B172" s="186" t="s">
        <v>226</v>
      </c>
      <c r="C172" s="176" t="s">
        <v>205</v>
      </c>
      <c r="D172" s="170">
        <v>0</v>
      </c>
      <c r="E172" s="170">
        <v>200</v>
      </c>
      <c r="F172" s="170">
        <v>1</v>
      </c>
      <c r="G172" s="171">
        <f t="shared" si="3"/>
        <v>0.2</v>
      </c>
      <c r="H172" s="170">
        <v>8</v>
      </c>
      <c r="I172" s="172">
        <f t="shared" si="4"/>
        <v>1.6</v>
      </c>
      <c r="J172" s="89"/>
    </row>
    <row r="173" spans="1:10" ht="15.75" hidden="1">
      <c r="A173" s="167" t="s">
        <v>223</v>
      </c>
      <c r="B173" s="185" t="s">
        <v>226</v>
      </c>
      <c r="C173" s="173" t="s">
        <v>189</v>
      </c>
      <c r="D173" s="170">
        <v>0</v>
      </c>
      <c r="E173" s="170">
        <v>200</v>
      </c>
      <c r="F173" s="170">
        <v>1</v>
      </c>
      <c r="G173" s="171">
        <f t="shared" si="3"/>
        <v>0.2</v>
      </c>
      <c r="H173" s="170">
        <v>8</v>
      </c>
      <c r="I173" s="172">
        <f t="shared" si="4"/>
        <v>1.6</v>
      </c>
      <c r="J173" s="89"/>
    </row>
    <row r="174" spans="1:10" ht="15.75" hidden="1">
      <c r="A174" s="167" t="s">
        <v>223</v>
      </c>
      <c r="B174" s="186" t="s">
        <v>226</v>
      </c>
      <c r="C174" s="187" t="s">
        <v>282</v>
      </c>
      <c r="D174" s="170">
        <v>0</v>
      </c>
      <c r="E174" s="170">
        <v>200</v>
      </c>
      <c r="F174" s="170">
        <v>1</v>
      </c>
      <c r="G174" s="171">
        <f t="shared" si="3"/>
        <v>0.2</v>
      </c>
      <c r="H174" s="170">
        <v>8</v>
      </c>
      <c r="I174" s="172">
        <f t="shared" si="4"/>
        <v>1.6</v>
      </c>
      <c r="J174" s="89"/>
    </row>
    <row r="175" spans="1:10" ht="15.75">
      <c r="A175" s="167" t="s">
        <v>223</v>
      </c>
      <c r="B175" s="185" t="s">
        <v>226</v>
      </c>
      <c r="C175" s="169" t="s">
        <v>285</v>
      </c>
      <c r="D175" s="170">
        <v>0</v>
      </c>
      <c r="E175" s="170">
        <v>200</v>
      </c>
      <c r="F175" s="170">
        <v>1</v>
      </c>
      <c r="G175" s="171">
        <f t="shared" si="3"/>
        <v>0.2</v>
      </c>
      <c r="H175" s="170">
        <v>24</v>
      </c>
      <c r="I175" s="172">
        <f t="shared" si="4"/>
        <v>4.8000000000000007</v>
      </c>
      <c r="J175" s="89"/>
    </row>
    <row r="176" spans="1:10" ht="15.75" hidden="1">
      <c r="A176" s="167" t="s">
        <v>223</v>
      </c>
      <c r="B176" s="186" t="s">
        <v>226</v>
      </c>
      <c r="C176" s="169" t="s">
        <v>227</v>
      </c>
      <c r="D176" s="170">
        <v>0</v>
      </c>
      <c r="E176" s="170">
        <v>200</v>
      </c>
      <c r="F176" s="170">
        <v>1</v>
      </c>
      <c r="G176" s="171">
        <f t="shared" si="3"/>
        <v>0.2</v>
      </c>
      <c r="H176" s="170">
        <v>8</v>
      </c>
      <c r="I176" s="172">
        <f t="shared" si="4"/>
        <v>1.6</v>
      </c>
      <c r="J176" s="89"/>
    </row>
    <row r="177" spans="1:10" ht="15.75" hidden="1">
      <c r="A177" s="167" t="s">
        <v>223</v>
      </c>
      <c r="B177" s="185" t="s">
        <v>226</v>
      </c>
      <c r="C177" s="169" t="s">
        <v>283</v>
      </c>
      <c r="D177" s="170">
        <v>0</v>
      </c>
      <c r="E177" s="170">
        <v>200</v>
      </c>
      <c r="F177" s="170">
        <v>1</v>
      </c>
      <c r="G177" s="171">
        <f t="shared" si="3"/>
        <v>0.2</v>
      </c>
      <c r="H177" s="170">
        <v>8</v>
      </c>
      <c r="I177" s="172">
        <f t="shared" si="4"/>
        <v>1.6</v>
      </c>
      <c r="J177" s="89"/>
    </row>
    <row r="178" spans="1:10" ht="15.75" hidden="1">
      <c r="A178" s="167" t="s">
        <v>223</v>
      </c>
      <c r="B178" s="186" t="s">
        <v>226</v>
      </c>
      <c r="C178" s="173" t="s">
        <v>178</v>
      </c>
      <c r="D178" s="170">
        <v>0</v>
      </c>
      <c r="E178" s="170">
        <v>200</v>
      </c>
      <c r="F178" s="170">
        <v>1</v>
      </c>
      <c r="G178" s="171">
        <f t="shared" si="3"/>
        <v>0.2</v>
      </c>
      <c r="H178" s="170">
        <v>8</v>
      </c>
      <c r="I178" s="172">
        <f t="shared" si="4"/>
        <v>1.6</v>
      </c>
      <c r="J178" s="89"/>
    </row>
    <row r="179" spans="1:10" ht="15.75" hidden="1">
      <c r="A179" s="167" t="s">
        <v>223</v>
      </c>
      <c r="B179" s="185" t="s">
        <v>225</v>
      </c>
      <c r="C179" s="187" t="s">
        <v>284</v>
      </c>
      <c r="D179" s="170">
        <v>0</v>
      </c>
      <c r="E179" s="170">
        <v>350</v>
      </c>
      <c r="F179" s="170">
        <v>1</v>
      </c>
      <c r="G179" s="171">
        <f t="shared" si="3"/>
        <v>0.35</v>
      </c>
      <c r="H179" s="170">
        <v>8</v>
      </c>
      <c r="I179" s="172">
        <f t="shared" si="4"/>
        <v>2.8</v>
      </c>
      <c r="J179" s="89"/>
    </row>
    <row r="180" spans="1:10" ht="15.75">
      <c r="A180" s="167" t="s">
        <v>223</v>
      </c>
      <c r="B180" s="186" t="s">
        <v>228</v>
      </c>
      <c r="C180" s="169" t="s">
        <v>285</v>
      </c>
      <c r="D180" s="170">
        <v>0</v>
      </c>
      <c r="E180" s="170">
        <v>50</v>
      </c>
      <c r="F180" s="170">
        <v>1</v>
      </c>
      <c r="G180" s="171">
        <f t="shared" si="3"/>
        <v>0.05</v>
      </c>
      <c r="H180" s="170">
        <v>8</v>
      </c>
      <c r="I180" s="172">
        <f t="shared" si="4"/>
        <v>0.4</v>
      </c>
      <c r="J180" s="89"/>
    </row>
    <row r="181" spans="1:10" ht="15.75">
      <c r="A181" s="167" t="s">
        <v>223</v>
      </c>
      <c r="B181" s="186" t="s">
        <v>228</v>
      </c>
      <c r="C181" s="169" t="s">
        <v>285</v>
      </c>
      <c r="D181" s="170">
        <v>0</v>
      </c>
      <c r="E181" s="170">
        <v>50</v>
      </c>
      <c r="F181" s="170">
        <v>1</v>
      </c>
      <c r="G181" s="171">
        <f t="shared" si="3"/>
        <v>0.05</v>
      </c>
      <c r="H181" s="170">
        <v>8</v>
      </c>
      <c r="I181" s="172">
        <f t="shared" si="4"/>
        <v>0.4</v>
      </c>
      <c r="J181" s="89"/>
    </row>
    <row r="182" spans="1:10" ht="15.75">
      <c r="A182" s="167" t="s">
        <v>223</v>
      </c>
      <c r="B182" s="186" t="s">
        <v>228</v>
      </c>
      <c r="C182" s="169" t="s">
        <v>285</v>
      </c>
      <c r="D182" s="170">
        <v>0</v>
      </c>
      <c r="E182" s="170">
        <v>50</v>
      </c>
      <c r="F182" s="170">
        <v>1</v>
      </c>
      <c r="G182" s="171">
        <f t="shared" si="3"/>
        <v>0.05</v>
      </c>
      <c r="H182" s="170">
        <v>8</v>
      </c>
      <c r="I182" s="172">
        <f t="shared" si="4"/>
        <v>0.4</v>
      </c>
      <c r="J182" s="89"/>
    </row>
    <row r="183" spans="1:10" ht="15.75">
      <c r="A183" s="167" t="s">
        <v>223</v>
      </c>
      <c r="B183" s="186" t="s">
        <v>228</v>
      </c>
      <c r="C183" s="169" t="s">
        <v>285</v>
      </c>
      <c r="D183" s="170">
        <v>0</v>
      </c>
      <c r="E183" s="170">
        <v>50</v>
      </c>
      <c r="F183" s="170">
        <v>1</v>
      </c>
      <c r="G183" s="171">
        <f t="shared" si="3"/>
        <v>0.05</v>
      </c>
      <c r="H183" s="170">
        <v>8</v>
      </c>
      <c r="I183" s="172">
        <f t="shared" si="4"/>
        <v>0.4</v>
      </c>
      <c r="J183" s="89"/>
    </row>
    <row r="184" spans="1:10" ht="15.75">
      <c r="A184" s="167" t="s">
        <v>223</v>
      </c>
      <c r="B184" s="186" t="s">
        <v>228</v>
      </c>
      <c r="C184" s="169" t="s">
        <v>285</v>
      </c>
      <c r="D184" s="170">
        <v>0</v>
      </c>
      <c r="E184" s="170">
        <v>50</v>
      </c>
      <c r="F184" s="170">
        <v>1</v>
      </c>
      <c r="G184" s="171">
        <f t="shared" si="3"/>
        <v>0.05</v>
      </c>
      <c r="H184" s="170">
        <v>8</v>
      </c>
      <c r="I184" s="172">
        <f t="shared" si="4"/>
        <v>0.4</v>
      </c>
      <c r="J184" s="89"/>
    </row>
    <row r="185" spans="1:10" ht="15.75" hidden="1">
      <c r="A185" s="167" t="s">
        <v>223</v>
      </c>
      <c r="B185" s="186" t="s">
        <v>228</v>
      </c>
      <c r="C185" s="169" t="s">
        <v>283</v>
      </c>
      <c r="D185" s="170">
        <v>0</v>
      </c>
      <c r="E185" s="170">
        <v>50</v>
      </c>
      <c r="F185" s="170">
        <v>1</v>
      </c>
      <c r="G185" s="171">
        <f t="shared" si="3"/>
        <v>0.05</v>
      </c>
      <c r="H185" s="170">
        <v>8</v>
      </c>
      <c r="I185" s="172">
        <f t="shared" si="4"/>
        <v>0.4</v>
      </c>
      <c r="J185" s="89"/>
    </row>
    <row r="186" spans="1:10" ht="15.75" hidden="1">
      <c r="A186" s="167" t="s">
        <v>223</v>
      </c>
      <c r="B186" s="186" t="s">
        <v>228</v>
      </c>
      <c r="C186" s="169" t="s">
        <v>283</v>
      </c>
      <c r="D186" s="170">
        <v>0</v>
      </c>
      <c r="E186" s="170">
        <v>50</v>
      </c>
      <c r="F186" s="170">
        <v>1</v>
      </c>
      <c r="G186" s="171">
        <f t="shared" si="3"/>
        <v>0.05</v>
      </c>
      <c r="H186" s="170">
        <v>8</v>
      </c>
      <c r="I186" s="172">
        <f t="shared" si="4"/>
        <v>0.4</v>
      </c>
      <c r="J186" s="89"/>
    </row>
    <row r="187" spans="1:10" ht="15.75" hidden="1">
      <c r="A187" s="167" t="s">
        <v>223</v>
      </c>
      <c r="B187" s="186" t="s">
        <v>228</v>
      </c>
      <c r="C187" s="175" t="s">
        <v>243</v>
      </c>
      <c r="D187" s="170">
        <v>0</v>
      </c>
      <c r="E187" s="170">
        <v>50</v>
      </c>
      <c r="F187" s="170">
        <v>1</v>
      </c>
      <c r="G187" s="171">
        <f t="shared" si="3"/>
        <v>0.05</v>
      </c>
      <c r="H187" s="170">
        <v>8</v>
      </c>
      <c r="I187" s="172">
        <f t="shared" si="4"/>
        <v>0.4</v>
      </c>
      <c r="J187" s="89"/>
    </row>
    <row r="188" spans="1:10" ht="15.75" hidden="1">
      <c r="A188" s="167" t="s">
        <v>223</v>
      </c>
      <c r="B188" s="186" t="s">
        <v>228</v>
      </c>
      <c r="C188" s="187" t="s">
        <v>282</v>
      </c>
      <c r="D188" s="170">
        <v>0</v>
      </c>
      <c r="E188" s="170">
        <v>50</v>
      </c>
      <c r="F188" s="170">
        <v>1</v>
      </c>
      <c r="G188" s="171">
        <f t="shared" si="3"/>
        <v>0.05</v>
      </c>
      <c r="H188" s="170">
        <v>8</v>
      </c>
      <c r="I188" s="172">
        <f t="shared" si="4"/>
        <v>0.4</v>
      </c>
      <c r="J188" s="89"/>
    </row>
    <row r="189" spans="1:10" ht="15.75" hidden="1">
      <c r="A189" s="167" t="s">
        <v>223</v>
      </c>
      <c r="B189" s="186" t="s">
        <v>228</v>
      </c>
      <c r="C189" s="187" t="s">
        <v>284</v>
      </c>
      <c r="D189" s="170">
        <v>0</v>
      </c>
      <c r="E189" s="170">
        <v>50</v>
      </c>
      <c r="F189" s="170">
        <v>1</v>
      </c>
      <c r="G189" s="171">
        <f t="shared" si="3"/>
        <v>0.05</v>
      </c>
      <c r="H189" s="170">
        <v>8</v>
      </c>
      <c r="I189" s="172">
        <f t="shared" si="4"/>
        <v>0.4</v>
      </c>
      <c r="J189" s="89"/>
    </row>
    <row r="190" spans="1:10" ht="15.75" hidden="1">
      <c r="A190" s="167" t="s">
        <v>223</v>
      </c>
      <c r="B190" s="186" t="s">
        <v>228</v>
      </c>
      <c r="C190" s="175" t="s">
        <v>243</v>
      </c>
      <c r="D190" s="170">
        <v>0</v>
      </c>
      <c r="E190" s="170">
        <v>50</v>
      </c>
      <c r="F190" s="170">
        <v>1</v>
      </c>
      <c r="G190" s="171">
        <f t="shared" si="3"/>
        <v>0.05</v>
      </c>
      <c r="H190" s="170">
        <v>8</v>
      </c>
      <c r="I190" s="172">
        <f t="shared" si="4"/>
        <v>0.4</v>
      </c>
      <c r="J190" s="89"/>
    </row>
    <row r="191" spans="1:10" ht="15.75" hidden="1">
      <c r="A191" s="167" t="s">
        <v>223</v>
      </c>
      <c r="B191" s="186" t="s">
        <v>228</v>
      </c>
      <c r="C191" s="175" t="s">
        <v>243</v>
      </c>
      <c r="D191" s="170">
        <v>0</v>
      </c>
      <c r="E191" s="170">
        <v>50</v>
      </c>
      <c r="F191" s="170">
        <v>1</v>
      </c>
      <c r="G191" s="171">
        <f t="shared" si="3"/>
        <v>0.05</v>
      </c>
      <c r="H191" s="170">
        <v>8</v>
      </c>
      <c r="I191" s="172">
        <f t="shared" si="4"/>
        <v>0.4</v>
      </c>
      <c r="J191" s="89"/>
    </row>
    <row r="192" spans="1:10" ht="15.75" hidden="1">
      <c r="A192" s="167" t="s">
        <v>223</v>
      </c>
      <c r="B192" s="186" t="s">
        <v>228</v>
      </c>
      <c r="C192" s="175" t="s">
        <v>243</v>
      </c>
      <c r="D192" s="170">
        <v>0</v>
      </c>
      <c r="E192" s="170">
        <v>50</v>
      </c>
      <c r="F192" s="170">
        <v>1</v>
      </c>
      <c r="G192" s="171">
        <f t="shared" si="3"/>
        <v>0.05</v>
      </c>
      <c r="H192" s="170">
        <v>8</v>
      </c>
      <c r="I192" s="172">
        <f t="shared" si="4"/>
        <v>0.4</v>
      </c>
      <c r="J192" s="89"/>
    </row>
    <row r="193" spans="1:10" ht="15.75" hidden="1">
      <c r="A193" s="167" t="s">
        <v>223</v>
      </c>
      <c r="B193" s="186" t="s">
        <v>228</v>
      </c>
      <c r="C193" s="173" t="s">
        <v>178</v>
      </c>
      <c r="D193" s="170">
        <v>0</v>
      </c>
      <c r="E193" s="170">
        <v>50</v>
      </c>
      <c r="F193" s="170">
        <v>1</v>
      </c>
      <c r="G193" s="171">
        <f t="shared" si="3"/>
        <v>0.05</v>
      </c>
      <c r="H193" s="170">
        <v>8</v>
      </c>
      <c r="I193" s="172">
        <f t="shared" si="4"/>
        <v>0.4</v>
      </c>
      <c r="J193" s="89"/>
    </row>
    <row r="194" spans="1:10" ht="15.75" hidden="1">
      <c r="A194" s="167" t="s">
        <v>223</v>
      </c>
      <c r="B194" s="186" t="s">
        <v>228</v>
      </c>
      <c r="C194" s="173" t="s">
        <v>178</v>
      </c>
      <c r="D194" s="170">
        <v>0</v>
      </c>
      <c r="E194" s="170">
        <v>50</v>
      </c>
      <c r="F194" s="170">
        <v>1</v>
      </c>
      <c r="G194" s="171">
        <f t="shared" si="3"/>
        <v>0.05</v>
      </c>
      <c r="H194" s="170">
        <v>8</v>
      </c>
      <c r="I194" s="172">
        <f t="shared" si="4"/>
        <v>0.4</v>
      </c>
      <c r="J194" s="89"/>
    </row>
    <row r="195" spans="1:10" ht="15.75" hidden="1">
      <c r="A195" s="167" t="s">
        <v>223</v>
      </c>
      <c r="B195" s="186" t="s">
        <v>228</v>
      </c>
      <c r="C195" s="173" t="s">
        <v>178</v>
      </c>
      <c r="D195" s="170">
        <v>0</v>
      </c>
      <c r="E195" s="170">
        <v>50</v>
      </c>
      <c r="F195" s="170">
        <v>1</v>
      </c>
      <c r="G195" s="171">
        <f t="shared" si="3"/>
        <v>0.05</v>
      </c>
      <c r="H195" s="170">
        <v>8</v>
      </c>
      <c r="I195" s="172">
        <f t="shared" si="4"/>
        <v>0.4</v>
      </c>
      <c r="J195" s="89"/>
    </row>
    <row r="196" spans="1:10" ht="15.75" hidden="1">
      <c r="A196" s="167" t="s">
        <v>223</v>
      </c>
      <c r="B196" s="186" t="s">
        <v>228</v>
      </c>
      <c r="C196" s="187" t="s">
        <v>282</v>
      </c>
      <c r="D196" s="170">
        <v>0</v>
      </c>
      <c r="E196" s="170">
        <v>50</v>
      </c>
      <c r="F196" s="170">
        <v>1</v>
      </c>
      <c r="G196" s="171">
        <f t="shared" ref="G196:G259" si="5">(E196*F196)/1000</f>
        <v>0.05</v>
      </c>
      <c r="H196" s="170">
        <v>8</v>
      </c>
      <c r="I196" s="172">
        <f t="shared" si="4"/>
        <v>0.4</v>
      </c>
      <c r="J196" s="89"/>
    </row>
    <row r="197" spans="1:10" ht="15.75" hidden="1">
      <c r="A197" s="167" t="s">
        <v>223</v>
      </c>
      <c r="B197" s="186" t="s">
        <v>228</v>
      </c>
      <c r="C197" s="175" t="s">
        <v>243</v>
      </c>
      <c r="D197" s="170">
        <v>0</v>
      </c>
      <c r="E197" s="170">
        <v>50</v>
      </c>
      <c r="F197" s="170">
        <v>1</v>
      </c>
      <c r="G197" s="171">
        <f t="shared" si="5"/>
        <v>0.05</v>
      </c>
      <c r="H197" s="170">
        <v>8</v>
      </c>
      <c r="I197" s="172">
        <f t="shared" si="4"/>
        <v>0.4</v>
      </c>
      <c r="J197" s="89"/>
    </row>
    <row r="198" spans="1:10" ht="15.75" hidden="1">
      <c r="A198" s="167" t="s">
        <v>223</v>
      </c>
      <c r="B198" s="186" t="s">
        <v>228</v>
      </c>
      <c r="C198" s="187" t="s">
        <v>282</v>
      </c>
      <c r="D198" s="170">
        <v>0</v>
      </c>
      <c r="E198" s="170">
        <v>50</v>
      </c>
      <c r="F198" s="170">
        <v>1</v>
      </c>
      <c r="G198" s="171">
        <f t="shared" si="5"/>
        <v>0.05</v>
      </c>
      <c r="H198" s="170">
        <v>8</v>
      </c>
      <c r="I198" s="172">
        <f t="shared" si="4"/>
        <v>0.4</v>
      </c>
      <c r="J198" s="89"/>
    </row>
    <row r="199" spans="1:10" ht="15.75" hidden="1">
      <c r="A199" s="167" t="s">
        <v>223</v>
      </c>
      <c r="B199" s="186" t="s">
        <v>228</v>
      </c>
      <c r="C199" s="176" t="s">
        <v>205</v>
      </c>
      <c r="D199" s="170">
        <v>0</v>
      </c>
      <c r="E199" s="170">
        <v>50</v>
      </c>
      <c r="F199" s="170">
        <v>1</v>
      </c>
      <c r="G199" s="171">
        <f t="shared" si="5"/>
        <v>0.05</v>
      </c>
      <c r="H199" s="170">
        <v>24</v>
      </c>
      <c r="I199" s="172">
        <f t="shared" si="4"/>
        <v>1.2000000000000002</v>
      </c>
      <c r="J199" s="89"/>
    </row>
    <row r="200" spans="1:10" ht="15.75" hidden="1">
      <c r="A200" s="167" t="s">
        <v>223</v>
      </c>
      <c r="B200" s="186" t="s">
        <v>228</v>
      </c>
      <c r="C200" s="187" t="s">
        <v>284</v>
      </c>
      <c r="D200" s="170">
        <v>0</v>
      </c>
      <c r="E200" s="170">
        <v>50</v>
      </c>
      <c r="F200" s="170">
        <v>1</v>
      </c>
      <c r="G200" s="171">
        <f t="shared" si="5"/>
        <v>0.05</v>
      </c>
      <c r="H200" s="170">
        <v>8</v>
      </c>
      <c r="I200" s="172">
        <f t="shared" si="4"/>
        <v>0.4</v>
      </c>
      <c r="J200" s="89"/>
    </row>
    <row r="201" spans="1:10" ht="15.75" hidden="1">
      <c r="A201" s="167" t="s">
        <v>223</v>
      </c>
      <c r="B201" s="186" t="s">
        <v>228</v>
      </c>
      <c r="C201" s="175" t="s">
        <v>243</v>
      </c>
      <c r="D201" s="170">
        <v>0</v>
      </c>
      <c r="E201" s="170">
        <v>50</v>
      </c>
      <c r="F201" s="170">
        <v>1</v>
      </c>
      <c r="G201" s="171">
        <f t="shared" si="5"/>
        <v>0.05</v>
      </c>
      <c r="H201" s="170">
        <v>24</v>
      </c>
      <c r="I201" s="172">
        <f t="shared" si="4"/>
        <v>1.2000000000000002</v>
      </c>
      <c r="J201" s="89"/>
    </row>
    <row r="202" spans="1:10" ht="15.75" hidden="1">
      <c r="A202" s="167" t="s">
        <v>223</v>
      </c>
      <c r="B202" s="186" t="s">
        <v>228</v>
      </c>
      <c r="C202" s="169" t="s">
        <v>283</v>
      </c>
      <c r="D202" s="170">
        <v>0</v>
      </c>
      <c r="E202" s="170">
        <v>50</v>
      </c>
      <c r="F202" s="170">
        <v>1</v>
      </c>
      <c r="G202" s="171">
        <f t="shared" si="5"/>
        <v>0.05</v>
      </c>
      <c r="H202" s="170">
        <v>8</v>
      </c>
      <c r="I202" s="172">
        <f t="shared" si="4"/>
        <v>0.4</v>
      </c>
      <c r="J202" s="89"/>
    </row>
    <row r="203" spans="1:10" ht="15.75" hidden="1">
      <c r="A203" s="167" t="s">
        <v>223</v>
      </c>
      <c r="B203" s="186" t="s">
        <v>228</v>
      </c>
      <c r="C203" s="169" t="s">
        <v>283</v>
      </c>
      <c r="D203" s="170">
        <v>0</v>
      </c>
      <c r="E203" s="170">
        <v>50</v>
      </c>
      <c r="F203" s="170">
        <v>1</v>
      </c>
      <c r="G203" s="171">
        <f t="shared" si="5"/>
        <v>0.05</v>
      </c>
      <c r="H203" s="170">
        <v>8</v>
      </c>
      <c r="I203" s="172">
        <f t="shared" si="4"/>
        <v>0.4</v>
      </c>
      <c r="J203" s="89"/>
    </row>
    <row r="204" spans="1:10" ht="15.75" hidden="1">
      <c r="A204" s="167" t="s">
        <v>223</v>
      </c>
      <c r="B204" s="186" t="s">
        <v>228</v>
      </c>
      <c r="C204" s="187" t="s">
        <v>282</v>
      </c>
      <c r="D204" s="170">
        <v>0</v>
      </c>
      <c r="E204" s="170">
        <v>50</v>
      </c>
      <c r="F204" s="170">
        <v>1</v>
      </c>
      <c r="G204" s="171">
        <f t="shared" si="5"/>
        <v>0.05</v>
      </c>
      <c r="H204" s="170">
        <v>8</v>
      </c>
      <c r="I204" s="172">
        <f t="shared" si="4"/>
        <v>0.4</v>
      </c>
      <c r="J204" s="89"/>
    </row>
    <row r="205" spans="1:10" ht="15.75" hidden="1">
      <c r="A205" s="167" t="s">
        <v>223</v>
      </c>
      <c r="B205" s="186" t="s">
        <v>228</v>
      </c>
      <c r="C205" s="176" t="s">
        <v>205</v>
      </c>
      <c r="D205" s="170">
        <v>0</v>
      </c>
      <c r="E205" s="170">
        <v>50</v>
      </c>
      <c r="F205" s="170">
        <v>1</v>
      </c>
      <c r="G205" s="171">
        <f t="shared" si="5"/>
        <v>0.05</v>
      </c>
      <c r="H205" s="170">
        <v>24</v>
      </c>
      <c r="I205" s="172">
        <f t="shared" si="4"/>
        <v>1.2000000000000002</v>
      </c>
      <c r="J205" s="89"/>
    </row>
    <row r="206" spans="1:10" ht="15.75" hidden="1">
      <c r="A206" s="167" t="s">
        <v>223</v>
      </c>
      <c r="B206" s="186" t="s">
        <v>228</v>
      </c>
      <c r="C206" s="176" t="s">
        <v>205</v>
      </c>
      <c r="D206" s="170">
        <v>0</v>
      </c>
      <c r="E206" s="170">
        <v>50</v>
      </c>
      <c r="F206" s="170">
        <v>1</v>
      </c>
      <c r="G206" s="171">
        <f t="shared" si="5"/>
        <v>0.05</v>
      </c>
      <c r="H206" s="170">
        <v>8</v>
      </c>
      <c r="I206" s="172">
        <f t="shared" si="4"/>
        <v>0.4</v>
      </c>
      <c r="J206" s="89"/>
    </row>
    <row r="207" spans="1:10" ht="15.75" hidden="1">
      <c r="A207" s="167" t="s">
        <v>223</v>
      </c>
      <c r="B207" s="186" t="s">
        <v>228</v>
      </c>
      <c r="C207" s="169" t="s">
        <v>283</v>
      </c>
      <c r="D207" s="170">
        <v>0</v>
      </c>
      <c r="E207" s="170">
        <v>50</v>
      </c>
      <c r="F207" s="170">
        <v>1</v>
      </c>
      <c r="G207" s="171">
        <f t="shared" si="5"/>
        <v>0.05</v>
      </c>
      <c r="H207" s="170">
        <v>8</v>
      </c>
      <c r="I207" s="172">
        <f t="shared" si="4"/>
        <v>0.4</v>
      </c>
      <c r="J207" s="89"/>
    </row>
    <row r="208" spans="1:10" ht="15.75" hidden="1">
      <c r="A208" s="167" t="s">
        <v>223</v>
      </c>
      <c r="B208" s="186" t="s">
        <v>228</v>
      </c>
      <c r="C208" s="176" t="s">
        <v>205</v>
      </c>
      <c r="D208" s="170">
        <v>0</v>
      </c>
      <c r="E208" s="170">
        <v>50</v>
      </c>
      <c r="F208" s="170">
        <v>1</v>
      </c>
      <c r="G208" s="171">
        <f t="shared" si="5"/>
        <v>0.05</v>
      </c>
      <c r="H208" s="170">
        <v>24</v>
      </c>
      <c r="I208" s="172">
        <f t="shared" si="4"/>
        <v>1.2000000000000002</v>
      </c>
      <c r="J208" s="89"/>
    </row>
    <row r="209" spans="1:10" ht="15.75" hidden="1">
      <c r="A209" s="167" t="s">
        <v>223</v>
      </c>
      <c r="B209" s="186" t="s">
        <v>228</v>
      </c>
      <c r="C209" s="187" t="s">
        <v>282</v>
      </c>
      <c r="D209" s="170">
        <v>0</v>
      </c>
      <c r="E209" s="170">
        <v>50</v>
      </c>
      <c r="F209" s="170">
        <v>1</v>
      </c>
      <c r="G209" s="171">
        <f t="shared" si="5"/>
        <v>0.05</v>
      </c>
      <c r="H209" s="170">
        <v>8</v>
      </c>
      <c r="I209" s="172">
        <f t="shared" si="4"/>
        <v>0.4</v>
      </c>
      <c r="J209" s="89"/>
    </row>
    <row r="210" spans="1:10" ht="15.75" hidden="1">
      <c r="A210" s="167" t="s">
        <v>223</v>
      </c>
      <c r="B210" s="186" t="s">
        <v>228</v>
      </c>
      <c r="C210" s="187" t="s">
        <v>284</v>
      </c>
      <c r="D210" s="170">
        <v>0</v>
      </c>
      <c r="E210" s="170">
        <v>50</v>
      </c>
      <c r="F210" s="170">
        <v>1</v>
      </c>
      <c r="G210" s="171">
        <f t="shared" si="5"/>
        <v>0.05</v>
      </c>
      <c r="H210" s="170">
        <v>8</v>
      </c>
      <c r="I210" s="172">
        <f t="shared" si="4"/>
        <v>0.4</v>
      </c>
      <c r="J210" s="89"/>
    </row>
    <row r="211" spans="1:10" ht="15.75" hidden="1">
      <c r="A211" s="167" t="s">
        <v>223</v>
      </c>
      <c r="B211" s="186" t="s">
        <v>228</v>
      </c>
      <c r="C211" s="169" t="s">
        <v>283</v>
      </c>
      <c r="D211" s="170">
        <v>0</v>
      </c>
      <c r="E211" s="170">
        <v>50</v>
      </c>
      <c r="F211" s="170">
        <v>1</v>
      </c>
      <c r="G211" s="171">
        <f t="shared" si="5"/>
        <v>0.05</v>
      </c>
      <c r="H211" s="170">
        <v>8</v>
      </c>
      <c r="I211" s="172">
        <f t="shared" si="4"/>
        <v>0.4</v>
      </c>
      <c r="J211" s="89"/>
    </row>
    <row r="212" spans="1:10" ht="15.75" hidden="1">
      <c r="A212" s="167" t="s">
        <v>223</v>
      </c>
      <c r="B212" s="186" t="s">
        <v>228</v>
      </c>
      <c r="C212" s="173" t="s">
        <v>189</v>
      </c>
      <c r="D212" s="170">
        <v>0</v>
      </c>
      <c r="E212" s="170">
        <v>50</v>
      </c>
      <c r="F212" s="170">
        <v>1</v>
      </c>
      <c r="G212" s="171">
        <f t="shared" si="5"/>
        <v>0.05</v>
      </c>
      <c r="H212" s="170">
        <v>8</v>
      </c>
      <c r="I212" s="172">
        <f t="shared" si="4"/>
        <v>0.4</v>
      </c>
      <c r="J212" s="89"/>
    </row>
    <row r="213" spans="1:10" ht="15.75" hidden="1">
      <c r="A213" s="167" t="s">
        <v>223</v>
      </c>
      <c r="B213" s="186" t="s">
        <v>228</v>
      </c>
      <c r="C213" s="187" t="s">
        <v>282</v>
      </c>
      <c r="D213" s="170">
        <v>0</v>
      </c>
      <c r="E213" s="170">
        <v>50</v>
      </c>
      <c r="F213" s="170">
        <v>1</v>
      </c>
      <c r="G213" s="171">
        <f t="shared" si="5"/>
        <v>0.05</v>
      </c>
      <c r="H213" s="170">
        <v>8</v>
      </c>
      <c r="I213" s="172">
        <f t="shared" si="4"/>
        <v>0.4</v>
      </c>
      <c r="J213" s="89"/>
    </row>
    <row r="214" spans="1:10" ht="15.75" hidden="1">
      <c r="A214" s="167" t="s">
        <v>223</v>
      </c>
      <c r="B214" s="186" t="s">
        <v>228</v>
      </c>
      <c r="C214" s="176" t="s">
        <v>205</v>
      </c>
      <c r="D214" s="170">
        <v>0</v>
      </c>
      <c r="E214" s="170">
        <v>50</v>
      </c>
      <c r="F214" s="170">
        <v>1</v>
      </c>
      <c r="G214" s="171">
        <f t="shared" si="5"/>
        <v>0.05</v>
      </c>
      <c r="H214" s="170">
        <v>8</v>
      </c>
      <c r="I214" s="172">
        <f t="shared" si="4"/>
        <v>0.4</v>
      </c>
      <c r="J214" s="89"/>
    </row>
    <row r="215" spans="1:10" ht="15.75" hidden="1">
      <c r="A215" s="167" t="s">
        <v>223</v>
      </c>
      <c r="B215" s="186" t="s">
        <v>228</v>
      </c>
      <c r="C215" s="187" t="s">
        <v>282</v>
      </c>
      <c r="D215" s="170">
        <v>0</v>
      </c>
      <c r="E215" s="170">
        <v>50</v>
      </c>
      <c r="F215" s="170">
        <v>1</v>
      </c>
      <c r="G215" s="171">
        <f t="shared" si="5"/>
        <v>0.05</v>
      </c>
      <c r="H215" s="170">
        <v>8</v>
      </c>
      <c r="I215" s="172">
        <f t="shared" ref="I215:I278" si="6">G215*H215</f>
        <v>0.4</v>
      </c>
      <c r="J215" s="89"/>
    </row>
    <row r="216" spans="1:10" ht="15.75" hidden="1">
      <c r="A216" s="167" t="s">
        <v>223</v>
      </c>
      <c r="B216" s="186" t="s">
        <v>228</v>
      </c>
      <c r="C216" s="187" t="s">
        <v>284</v>
      </c>
      <c r="D216" s="170">
        <v>0</v>
      </c>
      <c r="E216" s="170">
        <v>50</v>
      </c>
      <c r="F216" s="170">
        <v>1</v>
      </c>
      <c r="G216" s="171">
        <f t="shared" si="5"/>
        <v>0.05</v>
      </c>
      <c r="H216" s="170">
        <v>8</v>
      </c>
      <c r="I216" s="172">
        <f t="shared" si="6"/>
        <v>0.4</v>
      </c>
      <c r="J216" s="89"/>
    </row>
    <row r="217" spans="1:10" ht="15.75" hidden="1">
      <c r="A217" s="167" t="s">
        <v>223</v>
      </c>
      <c r="B217" s="186" t="s">
        <v>228</v>
      </c>
      <c r="C217" s="173" t="s">
        <v>189</v>
      </c>
      <c r="D217" s="170">
        <v>0</v>
      </c>
      <c r="E217" s="170">
        <v>50</v>
      </c>
      <c r="F217" s="170">
        <v>1</v>
      </c>
      <c r="G217" s="171">
        <f t="shared" si="5"/>
        <v>0.05</v>
      </c>
      <c r="H217" s="170">
        <v>8</v>
      </c>
      <c r="I217" s="172">
        <f t="shared" si="6"/>
        <v>0.4</v>
      </c>
      <c r="J217" s="89"/>
    </row>
    <row r="218" spans="1:10" ht="15.75" hidden="1">
      <c r="A218" s="167" t="s">
        <v>223</v>
      </c>
      <c r="B218" s="186" t="s">
        <v>228</v>
      </c>
      <c r="C218" s="187" t="s">
        <v>282</v>
      </c>
      <c r="D218" s="170">
        <v>0</v>
      </c>
      <c r="E218" s="170">
        <v>50</v>
      </c>
      <c r="F218" s="170">
        <v>1</v>
      </c>
      <c r="G218" s="171">
        <f t="shared" si="5"/>
        <v>0.05</v>
      </c>
      <c r="H218" s="170">
        <v>8</v>
      </c>
      <c r="I218" s="172">
        <f t="shared" si="6"/>
        <v>0.4</v>
      </c>
      <c r="J218" s="89"/>
    </row>
    <row r="219" spans="1:10" ht="15.75" hidden="1">
      <c r="A219" s="167" t="s">
        <v>223</v>
      </c>
      <c r="B219" s="186" t="s">
        <v>228</v>
      </c>
      <c r="C219" s="173" t="s">
        <v>189</v>
      </c>
      <c r="D219" s="170">
        <v>0</v>
      </c>
      <c r="E219" s="170">
        <v>50</v>
      </c>
      <c r="F219" s="170">
        <v>1</v>
      </c>
      <c r="G219" s="171">
        <f t="shared" si="5"/>
        <v>0.05</v>
      </c>
      <c r="H219" s="170">
        <v>8</v>
      </c>
      <c r="I219" s="172">
        <f t="shared" si="6"/>
        <v>0.4</v>
      </c>
      <c r="J219" s="89"/>
    </row>
    <row r="220" spans="1:10" ht="15.75" hidden="1">
      <c r="A220" s="167" t="s">
        <v>223</v>
      </c>
      <c r="B220" s="186" t="s">
        <v>228</v>
      </c>
      <c r="C220" s="187" t="s">
        <v>284</v>
      </c>
      <c r="D220" s="170">
        <v>0</v>
      </c>
      <c r="E220" s="170">
        <v>50</v>
      </c>
      <c r="F220" s="170">
        <v>1</v>
      </c>
      <c r="G220" s="171">
        <f t="shared" si="5"/>
        <v>0.05</v>
      </c>
      <c r="H220" s="170">
        <v>8</v>
      </c>
      <c r="I220" s="172">
        <f t="shared" si="6"/>
        <v>0.4</v>
      </c>
      <c r="J220" s="89"/>
    </row>
    <row r="221" spans="1:10" ht="15.75" hidden="1">
      <c r="A221" s="167" t="s">
        <v>223</v>
      </c>
      <c r="B221" s="186" t="s">
        <v>228</v>
      </c>
      <c r="C221" s="173" t="s">
        <v>189</v>
      </c>
      <c r="D221" s="170">
        <v>0</v>
      </c>
      <c r="E221" s="170">
        <v>50</v>
      </c>
      <c r="F221" s="170">
        <v>1</v>
      </c>
      <c r="G221" s="171">
        <f t="shared" si="5"/>
        <v>0.05</v>
      </c>
      <c r="H221" s="170">
        <v>8</v>
      </c>
      <c r="I221" s="172">
        <f t="shared" si="6"/>
        <v>0.4</v>
      </c>
      <c r="J221" s="89"/>
    </row>
    <row r="222" spans="1:10" ht="15.75" hidden="1">
      <c r="A222" s="167" t="s">
        <v>223</v>
      </c>
      <c r="B222" s="186" t="s">
        <v>228</v>
      </c>
      <c r="C222" s="169" t="s">
        <v>283</v>
      </c>
      <c r="D222" s="170">
        <v>0</v>
      </c>
      <c r="E222" s="170">
        <v>50</v>
      </c>
      <c r="F222" s="170">
        <v>1</v>
      </c>
      <c r="G222" s="171">
        <f t="shared" si="5"/>
        <v>0.05</v>
      </c>
      <c r="H222" s="170">
        <v>8</v>
      </c>
      <c r="I222" s="172">
        <f t="shared" si="6"/>
        <v>0.4</v>
      </c>
      <c r="J222" s="89"/>
    </row>
    <row r="223" spans="1:10" ht="15.75" hidden="1">
      <c r="A223" s="167" t="s">
        <v>223</v>
      </c>
      <c r="B223" s="186" t="s">
        <v>228</v>
      </c>
      <c r="C223" s="173" t="s">
        <v>164</v>
      </c>
      <c r="D223" s="170">
        <v>0</v>
      </c>
      <c r="E223" s="170">
        <v>50</v>
      </c>
      <c r="F223" s="170">
        <v>1</v>
      </c>
      <c r="G223" s="171">
        <f t="shared" si="5"/>
        <v>0.05</v>
      </c>
      <c r="H223" s="170">
        <v>8</v>
      </c>
      <c r="I223" s="172">
        <f t="shared" si="6"/>
        <v>0.4</v>
      </c>
      <c r="J223" s="89"/>
    </row>
    <row r="224" spans="1:10" ht="15.75" hidden="1">
      <c r="A224" s="167" t="s">
        <v>223</v>
      </c>
      <c r="B224" s="186" t="s">
        <v>228</v>
      </c>
      <c r="C224" s="169" t="s">
        <v>283</v>
      </c>
      <c r="D224" s="170">
        <v>0</v>
      </c>
      <c r="E224" s="170">
        <v>50</v>
      </c>
      <c r="F224" s="170">
        <v>1</v>
      </c>
      <c r="G224" s="171">
        <f t="shared" si="5"/>
        <v>0.05</v>
      </c>
      <c r="H224" s="170">
        <v>8</v>
      </c>
      <c r="I224" s="172">
        <f t="shared" si="6"/>
        <v>0.4</v>
      </c>
      <c r="J224" s="89"/>
    </row>
    <row r="225" spans="1:10" ht="15.75" hidden="1">
      <c r="A225" s="167" t="s">
        <v>223</v>
      </c>
      <c r="B225" s="186" t="s">
        <v>228</v>
      </c>
      <c r="C225" s="173" t="s">
        <v>189</v>
      </c>
      <c r="D225" s="170">
        <v>0</v>
      </c>
      <c r="E225" s="170">
        <v>50</v>
      </c>
      <c r="F225" s="170">
        <v>1</v>
      </c>
      <c r="G225" s="171">
        <f t="shared" si="5"/>
        <v>0.05</v>
      </c>
      <c r="H225" s="170">
        <v>8</v>
      </c>
      <c r="I225" s="172">
        <f t="shared" si="6"/>
        <v>0.4</v>
      </c>
      <c r="J225" s="89"/>
    </row>
    <row r="226" spans="1:10" ht="15.75" hidden="1">
      <c r="A226" s="167" t="s">
        <v>223</v>
      </c>
      <c r="B226" s="186" t="s">
        <v>228</v>
      </c>
      <c r="C226" s="175" t="s">
        <v>243</v>
      </c>
      <c r="D226" s="170">
        <v>0</v>
      </c>
      <c r="E226" s="170">
        <v>50</v>
      </c>
      <c r="F226" s="170">
        <v>1</v>
      </c>
      <c r="G226" s="171">
        <f t="shared" si="5"/>
        <v>0.05</v>
      </c>
      <c r="H226" s="170">
        <v>8</v>
      </c>
      <c r="I226" s="172">
        <f t="shared" si="6"/>
        <v>0.4</v>
      </c>
      <c r="J226" s="89"/>
    </row>
    <row r="227" spans="1:10" ht="15.75" hidden="1">
      <c r="A227" s="167" t="s">
        <v>223</v>
      </c>
      <c r="B227" s="186" t="s">
        <v>228</v>
      </c>
      <c r="C227" s="175" t="s">
        <v>243</v>
      </c>
      <c r="D227" s="170">
        <v>0</v>
      </c>
      <c r="E227" s="170">
        <v>50</v>
      </c>
      <c r="F227" s="170">
        <v>1</v>
      </c>
      <c r="G227" s="171">
        <f t="shared" si="5"/>
        <v>0.05</v>
      </c>
      <c r="H227" s="170">
        <v>8</v>
      </c>
      <c r="I227" s="172">
        <f t="shared" si="6"/>
        <v>0.4</v>
      </c>
      <c r="J227" s="89"/>
    </row>
    <row r="228" spans="1:10" ht="15.75" hidden="1">
      <c r="A228" s="167" t="s">
        <v>223</v>
      </c>
      <c r="B228" s="186" t="s">
        <v>228</v>
      </c>
      <c r="C228" s="169" t="s">
        <v>283</v>
      </c>
      <c r="D228" s="170">
        <v>0</v>
      </c>
      <c r="E228" s="170">
        <v>50</v>
      </c>
      <c r="F228" s="170">
        <v>1</v>
      </c>
      <c r="G228" s="171">
        <f t="shared" si="5"/>
        <v>0.05</v>
      </c>
      <c r="H228" s="170">
        <v>8</v>
      </c>
      <c r="I228" s="172">
        <f t="shared" si="6"/>
        <v>0.4</v>
      </c>
      <c r="J228" s="89"/>
    </row>
    <row r="229" spans="1:10" ht="15.75" hidden="1">
      <c r="A229" s="167" t="s">
        <v>223</v>
      </c>
      <c r="B229" s="186" t="s">
        <v>228</v>
      </c>
      <c r="C229" s="175" t="s">
        <v>243</v>
      </c>
      <c r="D229" s="170">
        <v>0</v>
      </c>
      <c r="E229" s="170">
        <v>50</v>
      </c>
      <c r="F229" s="170">
        <v>1</v>
      </c>
      <c r="G229" s="171">
        <f t="shared" si="5"/>
        <v>0.05</v>
      </c>
      <c r="H229" s="170">
        <v>24</v>
      </c>
      <c r="I229" s="172">
        <f t="shared" si="6"/>
        <v>1.2000000000000002</v>
      </c>
      <c r="J229" s="89"/>
    </row>
    <row r="230" spans="1:10" ht="15.75" hidden="1">
      <c r="A230" s="167" t="s">
        <v>223</v>
      </c>
      <c r="B230" s="186" t="s">
        <v>228</v>
      </c>
      <c r="C230" s="187" t="s">
        <v>227</v>
      </c>
      <c r="D230" s="170">
        <v>0</v>
      </c>
      <c r="E230" s="170">
        <v>50</v>
      </c>
      <c r="F230" s="170">
        <v>1</v>
      </c>
      <c r="G230" s="171">
        <f t="shared" si="5"/>
        <v>0.05</v>
      </c>
      <c r="H230" s="170">
        <v>8</v>
      </c>
      <c r="I230" s="172">
        <f t="shared" si="6"/>
        <v>0.4</v>
      </c>
      <c r="J230" s="89"/>
    </row>
    <row r="231" spans="1:10" ht="15.75" hidden="1">
      <c r="A231" s="167" t="s">
        <v>223</v>
      </c>
      <c r="B231" s="186" t="s">
        <v>228</v>
      </c>
      <c r="C231" s="169" t="s">
        <v>283</v>
      </c>
      <c r="D231" s="170">
        <v>0</v>
      </c>
      <c r="E231" s="170">
        <v>50</v>
      </c>
      <c r="F231" s="170">
        <v>1</v>
      </c>
      <c r="G231" s="171">
        <f t="shared" si="5"/>
        <v>0.05</v>
      </c>
      <c r="H231" s="170">
        <v>8</v>
      </c>
      <c r="I231" s="172">
        <f t="shared" si="6"/>
        <v>0.4</v>
      </c>
      <c r="J231" s="89"/>
    </row>
    <row r="232" spans="1:10" ht="15.75" hidden="1">
      <c r="A232" s="167" t="s">
        <v>223</v>
      </c>
      <c r="B232" s="186" t="s">
        <v>228</v>
      </c>
      <c r="C232" s="169" t="s">
        <v>283</v>
      </c>
      <c r="D232" s="170">
        <v>0</v>
      </c>
      <c r="E232" s="170">
        <v>50</v>
      </c>
      <c r="F232" s="170">
        <v>1</v>
      </c>
      <c r="G232" s="171">
        <f t="shared" si="5"/>
        <v>0.05</v>
      </c>
      <c r="H232" s="170">
        <v>8</v>
      </c>
      <c r="I232" s="172">
        <f t="shared" si="6"/>
        <v>0.4</v>
      </c>
      <c r="J232" s="89"/>
    </row>
    <row r="233" spans="1:10" ht="15.75" hidden="1">
      <c r="A233" s="167" t="s">
        <v>223</v>
      </c>
      <c r="B233" s="186" t="s">
        <v>228</v>
      </c>
      <c r="C233" s="187" t="s">
        <v>284</v>
      </c>
      <c r="D233" s="170">
        <v>0</v>
      </c>
      <c r="E233" s="170">
        <v>50</v>
      </c>
      <c r="F233" s="170">
        <v>1</v>
      </c>
      <c r="G233" s="171">
        <f t="shared" si="5"/>
        <v>0.05</v>
      </c>
      <c r="H233" s="170">
        <v>8</v>
      </c>
      <c r="I233" s="172">
        <f t="shared" si="6"/>
        <v>0.4</v>
      </c>
      <c r="J233" s="89"/>
    </row>
    <row r="234" spans="1:10" ht="15.75" hidden="1">
      <c r="A234" s="167" t="s">
        <v>223</v>
      </c>
      <c r="B234" s="186" t="s">
        <v>228</v>
      </c>
      <c r="C234" s="187" t="s">
        <v>284</v>
      </c>
      <c r="D234" s="170">
        <v>0</v>
      </c>
      <c r="E234" s="170">
        <v>50</v>
      </c>
      <c r="F234" s="170">
        <v>1</v>
      </c>
      <c r="G234" s="171">
        <f t="shared" si="5"/>
        <v>0.05</v>
      </c>
      <c r="H234" s="170">
        <v>8</v>
      </c>
      <c r="I234" s="172">
        <f t="shared" si="6"/>
        <v>0.4</v>
      </c>
      <c r="J234" s="89"/>
    </row>
    <row r="235" spans="1:10" ht="15.75" hidden="1">
      <c r="A235" s="167" t="s">
        <v>223</v>
      </c>
      <c r="B235" s="186" t="s">
        <v>228</v>
      </c>
      <c r="C235" s="187" t="s">
        <v>284</v>
      </c>
      <c r="D235" s="170">
        <v>0</v>
      </c>
      <c r="E235" s="170">
        <v>50</v>
      </c>
      <c r="F235" s="170">
        <v>1</v>
      </c>
      <c r="G235" s="171">
        <f t="shared" si="5"/>
        <v>0.05</v>
      </c>
      <c r="H235" s="170">
        <v>8</v>
      </c>
      <c r="I235" s="172">
        <f t="shared" si="6"/>
        <v>0.4</v>
      </c>
      <c r="J235" s="89"/>
    </row>
    <row r="236" spans="1:10" ht="15.75" hidden="1">
      <c r="A236" s="167" t="s">
        <v>223</v>
      </c>
      <c r="B236" s="186" t="s">
        <v>228</v>
      </c>
      <c r="C236" s="173" t="s">
        <v>164</v>
      </c>
      <c r="D236" s="170">
        <v>0</v>
      </c>
      <c r="E236" s="170">
        <v>50</v>
      </c>
      <c r="F236" s="170">
        <v>1</v>
      </c>
      <c r="G236" s="171">
        <f t="shared" si="5"/>
        <v>0.05</v>
      </c>
      <c r="H236" s="170">
        <v>8</v>
      </c>
      <c r="I236" s="172">
        <f t="shared" si="6"/>
        <v>0.4</v>
      </c>
      <c r="J236" s="89"/>
    </row>
    <row r="237" spans="1:10" ht="15.75" hidden="1">
      <c r="A237" s="167" t="s">
        <v>223</v>
      </c>
      <c r="B237" s="186" t="s">
        <v>228</v>
      </c>
      <c r="C237" s="176" t="s">
        <v>205</v>
      </c>
      <c r="D237" s="170">
        <v>0</v>
      </c>
      <c r="E237" s="170">
        <v>50</v>
      </c>
      <c r="F237" s="170">
        <v>1</v>
      </c>
      <c r="G237" s="171">
        <f t="shared" si="5"/>
        <v>0.05</v>
      </c>
      <c r="H237" s="170">
        <v>8</v>
      </c>
      <c r="I237" s="172">
        <f t="shared" si="6"/>
        <v>0.4</v>
      </c>
      <c r="J237" s="89"/>
    </row>
    <row r="238" spans="1:10" ht="15.75" hidden="1">
      <c r="A238" s="167" t="s">
        <v>223</v>
      </c>
      <c r="B238" s="186" t="s">
        <v>228</v>
      </c>
      <c r="C238" s="176" t="s">
        <v>205</v>
      </c>
      <c r="D238" s="170">
        <v>0</v>
      </c>
      <c r="E238" s="170">
        <v>50</v>
      </c>
      <c r="F238" s="170">
        <v>1</v>
      </c>
      <c r="G238" s="171">
        <f t="shared" si="5"/>
        <v>0.05</v>
      </c>
      <c r="H238" s="170">
        <v>8</v>
      </c>
      <c r="I238" s="172">
        <f t="shared" si="6"/>
        <v>0.4</v>
      </c>
      <c r="J238" s="89"/>
    </row>
    <row r="239" spans="1:10" ht="15.75" hidden="1">
      <c r="A239" s="167" t="s">
        <v>223</v>
      </c>
      <c r="B239" s="186" t="s">
        <v>228</v>
      </c>
      <c r="C239" s="176" t="s">
        <v>205</v>
      </c>
      <c r="D239" s="170">
        <v>0</v>
      </c>
      <c r="E239" s="170">
        <v>50</v>
      </c>
      <c r="F239" s="170">
        <v>1</v>
      </c>
      <c r="G239" s="171">
        <f t="shared" si="5"/>
        <v>0.05</v>
      </c>
      <c r="H239" s="170">
        <v>8</v>
      </c>
      <c r="I239" s="172">
        <f t="shared" si="6"/>
        <v>0.4</v>
      </c>
      <c r="J239" s="89"/>
    </row>
    <row r="240" spans="1:10" ht="15.75" hidden="1">
      <c r="A240" s="167" t="s">
        <v>223</v>
      </c>
      <c r="B240" s="186" t="s">
        <v>228</v>
      </c>
      <c r="C240" s="176" t="s">
        <v>205</v>
      </c>
      <c r="D240" s="170">
        <v>0</v>
      </c>
      <c r="E240" s="170">
        <v>50</v>
      </c>
      <c r="F240" s="170">
        <v>1</v>
      </c>
      <c r="G240" s="171">
        <f t="shared" si="5"/>
        <v>0.05</v>
      </c>
      <c r="H240" s="170">
        <v>8</v>
      </c>
      <c r="I240" s="172">
        <f t="shared" si="6"/>
        <v>0.4</v>
      </c>
      <c r="J240" s="89"/>
    </row>
    <row r="241" spans="1:10" ht="15.75" hidden="1">
      <c r="A241" s="167" t="s">
        <v>223</v>
      </c>
      <c r="B241" s="186" t="s">
        <v>228</v>
      </c>
      <c r="C241" s="176" t="s">
        <v>205</v>
      </c>
      <c r="D241" s="170">
        <v>0</v>
      </c>
      <c r="E241" s="170">
        <v>50</v>
      </c>
      <c r="F241" s="170">
        <v>1</v>
      </c>
      <c r="G241" s="171">
        <f t="shared" si="5"/>
        <v>0.05</v>
      </c>
      <c r="H241" s="170">
        <v>8</v>
      </c>
      <c r="I241" s="172">
        <f t="shared" si="6"/>
        <v>0.4</v>
      </c>
      <c r="J241" s="89"/>
    </row>
    <row r="242" spans="1:10" ht="15.75" hidden="1">
      <c r="A242" s="167" t="s">
        <v>223</v>
      </c>
      <c r="B242" s="186" t="s">
        <v>228</v>
      </c>
      <c r="C242" s="176" t="s">
        <v>205</v>
      </c>
      <c r="D242" s="170">
        <v>0</v>
      </c>
      <c r="E242" s="170">
        <v>50</v>
      </c>
      <c r="F242" s="170">
        <v>1</v>
      </c>
      <c r="G242" s="171">
        <f t="shared" si="5"/>
        <v>0.05</v>
      </c>
      <c r="H242" s="170">
        <v>8</v>
      </c>
      <c r="I242" s="172">
        <f t="shared" si="6"/>
        <v>0.4</v>
      </c>
      <c r="J242" s="89"/>
    </row>
    <row r="243" spans="1:10" ht="15.75" hidden="1">
      <c r="A243" s="167" t="s">
        <v>223</v>
      </c>
      <c r="B243" s="186" t="s">
        <v>228</v>
      </c>
      <c r="C243" s="187" t="s">
        <v>282</v>
      </c>
      <c r="D243" s="170">
        <v>0</v>
      </c>
      <c r="E243" s="170">
        <v>50</v>
      </c>
      <c r="F243" s="170">
        <v>1</v>
      </c>
      <c r="G243" s="171">
        <f t="shared" si="5"/>
        <v>0.05</v>
      </c>
      <c r="H243" s="170">
        <v>8</v>
      </c>
      <c r="I243" s="172">
        <f t="shared" si="6"/>
        <v>0.4</v>
      </c>
      <c r="J243" s="89"/>
    </row>
    <row r="244" spans="1:10" ht="15.75" hidden="1">
      <c r="A244" s="167" t="s">
        <v>223</v>
      </c>
      <c r="B244" s="186" t="s">
        <v>228</v>
      </c>
      <c r="C244" s="187" t="s">
        <v>282</v>
      </c>
      <c r="D244" s="170">
        <v>0</v>
      </c>
      <c r="E244" s="170">
        <v>50</v>
      </c>
      <c r="F244" s="170">
        <v>1</v>
      </c>
      <c r="G244" s="171">
        <f t="shared" si="5"/>
        <v>0.05</v>
      </c>
      <c r="H244" s="170">
        <v>8</v>
      </c>
      <c r="I244" s="172">
        <f t="shared" si="6"/>
        <v>0.4</v>
      </c>
      <c r="J244" s="89"/>
    </row>
    <row r="245" spans="1:10" ht="15.75" hidden="1">
      <c r="A245" s="167" t="s">
        <v>223</v>
      </c>
      <c r="B245" s="186" t="s">
        <v>228</v>
      </c>
      <c r="C245" s="187" t="s">
        <v>282</v>
      </c>
      <c r="D245" s="170">
        <v>0</v>
      </c>
      <c r="E245" s="170">
        <v>50</v>
      </c>
      <c r="F245" s="170">
        <v>1</v>
      </c>
      <c r="G245" s="171">
        <f t="shared" si="5"/>
        <v>0.05</v>
      </c>
      <c r="H245" s="170">
        <v>8</v>
      </c>
      <c r="I245" s="172">
        <f t="shared" si="6"/>
        <v>0.4</v>
      </c>
      <c r="J245" s="89"/>
    </row>
    <row r="246" spans="1:10" ht="15.75" hidden="1">
      <c r="A246" s="167" t="s">
        <v>223</v>
      </c>
      <c r="B246" s="186" t="s">
        <v>228</v>
      </c>
      <c r="C246" s="173" t="s">
        <v>189</v>
      </c>
      <c r="D246" s="170">
        <v>0</v>
      </c>
      <c r="E246" s="170">
        <v>50</v>
      </c>
      <c r="F246" s="170">
        <v>1</v>
      </c>
      <c r="G246" s="171">
        <f t="shared" si="5"/>
        <v>0.05</v>
      </c>
      <c r="H246" s="170">
        <v>8</v>
      </c>
      <c r="I246" s="172">
        <f t="shared" si="6"/>
        <v>0.4</v>
      </c>
      <c r="J246" s="89"/>
    </row>
    <row r="247" spans="1:10" ht="15.75" hidden="1">
      <c r="A247" s="167" t="s">
        <v>223</v>
      </c>
      <c r="B247" s="186" t="s">
        <v>228</v>
      </c>
      <c r="C247" s="187" t="s">
        <v>282</v>
      </c>
      <c r="D247" s="170">
        <v>0</v>
      </c>
      <c r="E247" s="170">
        <v>50</v>
      </c>
      <c r="F247" s="170">
        <v>1</v>
      </c>
      <c r="G247" s="171">
        <f t="shared" si="5"/>
        <v>0.05</v>
      </c>
      <c r="H247" s="170">
        <v>8</v>
      </c>
      <c r="I247" s="172">
        <f t="shared" si="6"/>
        <v>0.4</v>
      </c>
      <c r="J247" s="89"/>
    </row>
    <row r="248" spans="1:10" ht="15.75" hidden="1">
      <c r="A248" s="167" t="s">
        <v>223</v>
      </c>
      <c r="B248" s="186" t="s">
        <v>228</v>
      </c>
      <c r="C248" s="187" t="s">
        <v>282</v>
      </c>
      <c r="D248" s="170">
        <v>0</v>
      </c>
      <c r="E248" s="170">
        <v>50</v>
      </c>
      <c r="F248" s="170">
        <v>1</v>
      </c>
      <c r="G248" s="171">
        <f t="shared" si="5"/>
        <v>0.05</v>
      </c>
      <c r="H248" s="170">
        <v>8</v>
      </c>
      <c r="I248" s="172">
        <f t="shared" si="6"/>
        <v>0.4</v>
      </c>
      <c r="J248" s="89"/>
    </row>
    <row r="249" spans="1:10" ht="15.75" hidden="1">
      <c r="A249" s="167" t="s">
        <v>223</v>
      </c>
      <c r="B249" s="186" t="s">
        <v>228</v>
      </c>
      <c r="C249" s="187" t="s">
        <v>282</v>
      </c>
      <c r="D249" s="170">
        <v>0</v>
      </c>
      <c r="E249" s="170">
        <v>50</v>
      </c>
      <c r="F249" s="170">
        <v>1</v>
      </c>
      <c r="G249" s="171">
        <f t="shared" si="5"/>
        <v>0.05</v>
      </c>
      <c r="H249" s="170">
        <v>8</v>
      </c>
      <c r="I249" s="172">
        <f t="shared" si="6"/>
        <v>0.4</v>
      </c>
      <c r="J249" s="89"/>
    </row>
    <row r="250" spans="1:10" ht="15.75" hidden="1">
      <c r="A250" s="167" t="s">
        <v>223</v>
      </c>
      <c r="B250" s="186" t="s">
        <v>228</v>
      </c>
      <c r="C250" s="176" t="s">
        <v>205</v>
      </c>
      <c r="D250" s="170">
        <v>0</v>
      </c>
      <c r="E250" s="170">
        <v>50</v>
      </c>
      <c r="F250" s="170">
        <v>1</v>
      </c>
      <c r="G250" s="171">
        <f t="shared" si="5"/>
        <v>0.05</v>
      </c>
      <c r="H250" s="170">
        <v>8</v>
      </c>
      <c r="I250" s="172">
        <f t="shared" si="6"/>
        <v>0.4</v>
      </c>
      <c r="J250" s="89"/>
    </row>
    <row r="251" spans="1:10" ht="15.75" hidden="1">
      <c r="A251" s="167" t="s">
        <v>223</v>
      </c>
      <c r="B251" s="186" t="s">
        <v>228</v>
      </c>
      <c r="C251" s="176" t="s">
        <v>205</v>
      </c>
      <c r="D251" s="170">
        <v>0</v>
      </c>
      <c r="E251" s="170">
        <v>50</v>
      </c>
      <c r="F251" s="170">
        <v>1</v>
      </c>
      <c r="G251" s="171">
        <f t="shared" si="5"/>
        <v>0.05</v>
      </c>
      <c r="H251" s="170">
        <v>8</v>
      </c>
      <c r="I251" s="172">
        <f t="shared" si="6"/>
        <v>0.4</v>
      </c>
      <c r="J251" s="89"/>
    </row>
    <row r="252" spans="1:10" ht="15.75" hidden="1">
      <c r="A252" s="167" t="s">
        <v>223</v>
      </c>
      <c r="B252" s="186" t="s">
        <v>228</v>
      </c>
      <c r="C252" s="176" t="s">
        <v>205</v>
      </c>
      <c r="D252" s="170">
        <v>0</v>
      </c>
      <c r="E252" s="170">
        <v>50</v>
      </c>
      <c r="F252" s="170">
        <v>1</v>
      </c>
      <c r="G252" s="171">
        <f t="shared" si="5"/>
        <v>0.05</v>
      </c>
      <c r="H252" s="170">
        <v>8</v>
      </c>
      <c r="I252" s="172">
        <f t="shared" si="6"/>
        <v>0.4</v>
      </c>
      <c r="J252" s="89"/>
    </row>
    <row r="253" spans="1:10" ht="15.75" hidden="1">
      <c r="A253" s="167" t="s">
        <v>223</v>
      </c>
      <c r="B253" s="186" t="s">
        <v>228</v>
      </c>
      <c r="C253" s="176" t="s">
        <v>205</v>
      </c>
      <c r="D253" s="170">
        <v>0</v>
      </c>
      <c r="E253" s="170">
        <v>50</v>
      </c>
      <c r="F253" s="170">
        <v>1</v>
      </c>
      <c r="G253" s="171">
        <f t="shared" si="5"/>
        <v>0.05</v>
      </c>
      <c r="H253" s="170">
        <v>8</v>
      </c>
      <c r="I253" s="172">
        <f t="shared" si="6"/>
        <v>0.4</v>
      </c>
      <c r="J253" s="89"/>
    </row>
    <row r="254" spans="1:10" ht="15.75" hidden="1">
      <c r="A254" s="167" t="s">
        <v>223</v>
      </c>
      <c r="B254" s="186" t="s">
        <v>228</v>
      </c>
      <c r="C254" s="173" t="s">
        <v>189</v>
      </c>
      <c r="D254" s="170">
        <v>0</v>
      </c>
      <c r="E254" s="170">
        <v>50</v>
      </c>
      <c r="F254" s="170">
        <v>1</v>
      </c>
      <c r="G254" s="171">
        <f t="shared" si="5"/>
        <v>0.05</v>
      </c>
      <c r="H254" s="170">
        <v>8</v>
      </c>
      <c r="I254" s="172">
        <f t="shared" si="6"/>
        <v>0.4</v>
      </c>
      <c r="J254" s="89"/>
    </row>
    <row r="255" spans="1:10" ht="15.75" hidden="1">
      <c r="A255" s="167" t="s">
        <v>223</v>
      </c>
      <c r="B255" s="186" t="s">
        <v>228</v>
      </c>
      <c r="C255" s="175" t="s">
        <v>243</v>
      </c>
      <c r="D255" s="170">
        <v>0</v>
      </c>
      <c r="E255" s="170">
        <v>50</v>
      </c>
      <c r="F255" s="170">
        <v>1</v>
      </c>
      <c r="G255" s="171">
        <f t="shared" si="5"/>
        <v>0.05</v>
      </c>
      <c r="H255" s="170">
        <v>8</v>
      </c>
      <c r="I255" s="172">
        <f t="shared" si="6"/>
        <v>0.4</v>
      </c>
      <c r="J255" s="89"/>
    </row>
    <row r="256" spans="1:10" ht="15.75">
      <c r="A256" s="167" t="s">
        <v>223</v>
      </c>
      <c r="B256" s="186" t="s">
        <v>228</v>
      </c>
      <c r="C256" s="169" t="s">
        <v>285</v>
      </c>
      <c r="D256" s="170">
        <v>0</v>
      </c>
      <c r="E256" s="170">
        <v>50</v>
      </c>
      <c r="F256" s="170">
        <v>1</v>
      </c>
      <c r="G256" s="171">
        <f t="shared" si="5"/>
        <v>0.05</v>
      </c>
      <c r="H256" s="170">
        <v>8</v>
      </c>
      <c r="I256" s="172">
        <f t="shared" si="6"/>
        <v>0.4</v>
      </c>
      <c r="J256" s="89"/>
    </row>
    <row r="257" spans="1:10" ht="15.75" hidden="1">
      <c r="A257" s="167" t="s">
        <v>223</v>
      </c>
      <c r="B257" s="186" t="s">
        <v>228</v>
      </c>
      <c r="C257" s="176" t="s">
        <v>205</v>
      </c>
      <c r="D257" s="170">
        <v>0</v>
      </c>
      <c r="E257" s="170">
        <v>50</v>
      </c>
      <c r="F257" s="170">
        <v>1</v>
      </c>
      <c r="G257" s="171">
        <f t="shared" si="5"/>
        <v>0.05</v>
      </c>
      <c r="H257" s="170">
        <v>8</v>
      </c>
      <c r="I257" s="172">
        <f t="shared" si="6"/>
        <v>0.4</v>
      </c>
      <c r="J257" s="89"/>
    </row>
    <row r="258" spans="1:10" ht="15.75">
      <c r="A258" s="167" t="s">
        <v>223</v>
      </c>
      <c r="B258" s="186" t="s">
        <v>228</v>
      </c>
      <c r="C258" s="169" t="s">
        <v>285</v>
      </c>
      <c r="D258" s="170">
        <v>0</v>
      </c>
      <c r="E258" s="170">
        <v>50</v>
      </c>
      <c r="F258" s="170">
        <v>1</v>
      </c>
      <c r="G258" s="171">
        <f t="shared" si="5"/>
        <v>0.05</v>
      </c>
      <c r="H258" s="170">
        <v>8</v>
      </c>
      <c r="I258" s="172">
        <f t="shared" si="6"/>
        <v>0.4</v>
      </c>
      <c r="J258" s="89"/>
    </row>
    <row r="259" spans="1:10" ht="15.75">
      <c r="A259" s="167" t="s">
        <v>223</v>
      </c>
      <c r="B259" s="186" t="s">
        <v>228</v>
      </c>
      <c r="C259" s="169" t="s">
        <v>285</v>
      </c>
      <c r="D259" s="170">
        <v>0</v>
      </c>
      <c r="E259" s="170">
        <v>50</v>
      </c>
      <c r="F259" s="170">
        <v>1</v>
      </c>
      <c r="G259" s="171">
        <f t="shared" si="5"/>
        <v>0.05</v>
      </c>
      <c r="H259" s="170">
        <v>8</v>
      </c>
      <c r="I259" s="172">
        <f t="shared" si="6"/>
        <v>0.4</v>
      </c>
      <c r="J259" s="89"/>
    </row>
    <row r="260" spans="1:10" ht="15.75">
      <c r="A260" s="167" t="s">
        <v>223</v>
      </c>
      <c r="B260" s="186" t="s">
        <v>228</v>
      </c>
      <c r="C260" s="169" t="s">
        <v>285</v>
      </c>
      <c r="D260" s="170">
        <v>0</v>
      </c>
      <c r="E260" s="170">
        <v>50</v>
      </c>
      <c r="F260" s="170">
        <v>1</v>
      </c>
      <c r="G260" s="171">
        <f t="shared" ref="G260:G323" si="7">(E260*F260)/1000</f>
        <v>0.05</v>
      </c>
      <c r="H260" s="170">
        <v>8</v>
      </c>
      <c r="I260" s="172">
        <f t="shared" si="6"/>
        <v>0.4</v>
      </c>
      <c r="J260" s="89"/>
    </row>
    <row r="261" spans="1:10" ht="15.75" hidden="1">
      <c r="A261" s="167" t="s">
        <v>223</v>
      </c>
      <c r="B261" s="186" t="s">
        <v>228</v>
      </c>
      <c r="C261" s="169" t="s">
        <v>227</v>
      </c>
      <c r="D261" s="170">
        <v>0</v>
      </c>
      <c r="E261" s="170">
        <v>50</v>
      </c>
      <c r="F261" s="170">
        <v>1</v>
      </c>
      <c r="G261" s="171">
        <f t="shared" si="7"/>
        <v>0.05</v>
      </c>
      <c r="H261" s="170">
        <v>8</v>
      </c>
      <c r="I261" s="172">
        <f t="shared" si="6"/>
        <v>0.4</v>
      </c>
      <c r="J261" s="89"/>
    </row>
    <row r="262" spans="1:10" ht="15.75" hidden="1">
      <c r="A262" s="167" t="s">
        <v>223</v>
      </c>
      <c r="B262" s="186" t="s">
        <v>228</v>
      </c>
      <c r="C262" s="187" t="s">
        <v>284</v>
      </c>
      <c r="D262" s="170">
        <v>0</v>
      </c>
      <c r="E262" s="170">
        <v>50</v>
      </c>
      <c r="F262" s="170">
        <v>1</v>
      </c>
      <c r="G262" s="171">
        <f t="shared" si="7"/>
        <v>0.05</v>
      </c>
      <c r="H262" s="170">
        <v>8</v>
      </c>
      <c r="I262" s="172">
        <f t="shared" si="6"/>
        <v>0.4</v>
      </c>
      <c r="J262" s="89"/>
    </row>
    <row r="263" spans="1:10" ht="15.75" hidden="1">
      <c r="A263" s="167" t="s">
        <v>223</v>
      </c>
      <c r="B263" s="186" t="s">
        <v>228</v>
      </c>
      <c r="C263" s="176" t="s">
        <v>205</v>
      </c>
      <c r="D263" s="170">
        <v>0</v>
      </c>
      <c r="E263" s="170">
        <v>50</v>
      </c>
      <c r="F263" s="170">
        <v>1</v>
      </c>
      <c r="G263" s="171">
        <f t="shared" si="7"/>
        <v>0.05</v>
      </c>
      <c r="H263" s="170">
        <v>8</v>
      </c>
      <c r="I263" s="172">
        <f t="shared" si="6"/>
        <v>0.4</v>
      </c>
      <c r="J263" s="89"/>
    </row>
    <row r="264" spans="1:10" ht="15.75">
      <c r="A264" s="167" t="s">
        <v>223</v>
      </c>
      <c r="B264" s="186" t="s">
        <v>228</v>
      </c>
      <c r="C264" s="169" t="s">
        <v>285</v>
      </c>
      <c r="D264" s="170">
        <v>0</v>
      </c>
      <c r="E264" s="170">
        <v>50</v>
      </c>
      <c r="F264" s="170">
        <v>1</v>
      </c>
      <c r="G264" s="171">
        <f t="shared" si="7"/>
        <v>0.05</v>
      </c>
      <c r="H264" s="170">
        <v>8</v>
      </c>
      <c r="I264" s="172">
        <f t="shared" si="6"/>
        <v>0.4</v>
      </c>
      <c r="J264" s="89"/>
    </row>
    <row r="265" spans="1:10" ht="15.75" hidden="1">
      <c r="A265" s="167" t="s">
        <v>223</v>
      </c>
      <c r="B265" s="186" t="s">
        <v>228</v>
      </c>
      <c r="C265" s="176" t="s">
        <v>205</v>
      </c>
      <c r="D265" s="170">
        <v>0</v>
      </c>
      <c r="E265" s="170">
        <v>50</v>
      </c>
      <c r="F265" s="170">
        <v>1</v>
      </c>
      <c r="G265" s="171">
        <f t="shared" si="7"/>
        <v>0.05</v>
      </c>
      <c r="H265" s="170">
        <v>8</v>
      </c>
      <c r="I265" s="172">
        <f t="shared" si="6"/>
        <v>0.4</v>
      </c>
      <c r="J265" s="89"/>
    </row>
    <row r="266" spans="1:10" ht="15.75" hidden="1">
      <c r="A266" s="167" t="s">
        <v>223</v>
      </c>
      <c r="B266" s="186" t="s">
        <v>228</v>
      </c>
      <c r="C266" s="175" t="s">
        <v>243</v>
      </c>
      <c r="D266" s="170">
        <v>0</v>
      </c>
      <c r="E266" s="170">
        <v>50</v>
      </c>
      <c r="F266" s="170">
        <v>1</v>
      </c>
      <c r="G266" s="171">
        <f t="shared" si="7"/>
        <v>0.05</v>
      </c>
      <c r="H266" s="170">
        <v>24</v>
      </c>
      <c r="I266" s="172">
        <f t="shared" si="6"/>
        <v>1.2000000000000002</v>
      </c>
      <c r="J266" s="89"/>
    </row>
    <row r="267" spans="1:10" ht="15.75" hidden="1">
      <c r="A267" s="167" t="s">
        <v>223</v>
      </c>
      <c r="B267" s="186" t="s">
        <v>228</v>
      </c>
      <c r="C267" s="187" t="s">
        <v>284</v>
      </c>
      <c r="D267" s="170">
        <v>0</v>
      </c>
      <c r="E267" s="170">
        <v>50</v>
      </c>
      <c r="F267" s="170">
        <v>1</v>
      </c>
      <c r="G267" s="171">
        <f t="shared" si="7"/>
        <v>0.05</v>
      </c>
      <c r="H267" s="170">
        <v>8</v>
      </c>
      <c r="I267" s="172">
        <f t="shared" si="6"/>
        <v>0.4</v>
      </c>
      <c r="J267" s="89"/>
    </row>
    <row r="268" spans="1:10" ht="15.75" hidden="1">
      <c r="A268" s="167" t="s">
        <v>223</v>
      </c>
      <c r="B268" s="186" t="s">
        <v>228</v>
      </c>
      <c r="C268" s="187" t="s">
        <v>284</v>
      </c>
      <c r="D268" s="170">
        <v>0</v>
      </c>
      <c r="E268" s="170">
        <v>50</v>
      </c>
      <c r="F268" s="170">
        <v>1</v>
      </c>
      <c r="G268" s="171">
        <f t="shared" si="7"/>
        <v>0.05</v>
      </c>
      <c r="H268" s="170">
        <v>8</v>
      </c>
      <c r="I268" s="172">
        <f t="shared" si="6"/>
        <v>0.4</v>
      </c>
      <c r="J268" s="89"/>
    </row>
    <row r="269" spans="1:10" ht="15.75" hidden="1">
      <c r="A269" s="167" t="s">
        <v>223</v>
      </c>
      <c r="B269" s="186" t="s">
        <v>228</v>
      </c>
      <c r="C269" s="176" t="s">
        <v>205</v>
      </c>
      <c r="D269" s="170">
        <v>0</v>
      </c>
      <c r="E269" s="170">
        <v>50</v>
      </c>
      <c r="F269" s="170">
        <v>1</v>
      </c>
      <c r="G269" s="171">
        <f t="shared" si="7"/>
        <v>0.05</v>
      </c>
      <c r="H269" s="170">
        <v>8</v>
      </c>
      <c r="I269" s="172">
        <f t="shared" si="6"/>
        <v>0.4</v>
      </c>
      <c r="J269" s="89"/>
    </row>
    <row r="270" spans="1:10" ht="15.75" hidden="1">
      <c r="A270" s="167" t="s">
        <v>223</v>
      </c>
      <c r="B270" s="186" t="s">
        <v>228</v>
      </c>
      <c r="C270" s="187" t="s">
        <v>282</v>
      </c>
      <c r="D270" s="170">
        <v>0</v>
      </c>
      <c r="E270" s="170">
        <v>50</v>
      </c>
      <c r="F270" s="170">
        <v>1</v>
      </c>
      <c r="G270" s="171">
        <f t="shared" si="7"/>
        <v>0.05</v>
      </c>
      <c r="H270" s="170">
        <v>8</v>
      </c>
      <c r="I270" s="172">
        <f t="shared" si="6"/>
        <v>0.4</v>
      </c>
      <c r="J270" s="89"/>
    </row>
    <row r="271" spans="1:10" ht="15.75" hidden="1">
      <c r="A271" s="167" t="s">
        <v>229</v>
      </c>
      <c r="B271" s="186" t="s">
        <v>230</v>
      </c>
      <c r="C271" s="187" t="s">
        <v>282</v>
      </c>
      <c r="D271" s="170">
        <v>0</v>
      </c>
      <c r="E271" s="170">
        <v>3</v>
      </c>
      <c r="F271" s="170">
        <v>1</v>
      </c>
      <c r="G271" s="171">
        <f t="shared" si="7"/>
        <v>3.0000000000000001E-3</v>
      </c>
      <c r="H271" s="170">
        <v>24</v>
      </c>
      <c r="I271" s="172">
        <f t="shared" si="6"/>
        <v>7.2000000000000008E-2</v>
      </c>
      <c r="J271" s="89"/>
    </row>
    <row r="272" spans="1:10" ht="15.75" hidden="1">
      <c r="A272" s="167" t="s">
        <v>229</v>
      </c>
      <c r="B272" s="186" t="s">
        <v>230</v>
      </c>
      <c r="C272" s="169" t="s">
        <v>283</v>
      </c>
      <c r="D272" s="170">
        <v>0</v>
      </c>
      <c r="E272" s="170">
        <v>3</v>
      </c>
      <c r="F272" s="170">
        <v>1</v>
      </c>
      <c r="G272" s="171">
        <f t="shared" si="7"/>
        <v>3.0000000000000001E-3</v>
      </c>
      <c r="H272" s="170">
        <v>24</v>
      </c>
      <c r="I272" s="172">
        <f t="shared" si="6"/>
        <v>7.2000000000000008E-2</v>
      </c>
      <c r="J272" s="89"/>
    </row>
    <row r="273" spans="1:10" ht="15.75" hidden="1">
      <c r="A273" s="167" t="s">
        <v>229</v>
      </c>
      <c r="B273" s="186" t="s">
        <v>230</v>
      </c>
      <c r="C273" s="173" t="s">
        <v>164</v>
      </c>
      <c r="D273" s="170">
        <v>0</v>
      </c>
      <c r="E273" s="170">
        <v>3</v>
      </c>
      <c r="F273" s="170">
        <v>1</v>
      </c>
      <c r="G273" s="171">
        <f t="shared" si="7"/>
        <v>3.0000000000000001E-3</v>
      </c>
      <c r="H273" s="170">
        <v>24</v>
      </c>
      <c r="I273" s="172">
        <f t="shared" si="6"/>
        <v>7.2000000000000008E-2</v>
      </c>
      <c r="J273" s="89"/>
    </row>
    <row r="274" spans="1:10" ht="15.75" hidden="1">
      <c r="A274" s="167" t="s">
        <v>229</v>
      </c>
      <c r="B274" s="186" t="s">
        <v>230</v>
      </c>
      <c r="C274" s="187" t="s">
        <v>284</v>
      </c>
      <c r="D274" s="170">
        <v>0</v>
      </c>
      <c r="E274" s="170">
        <v>3</v>
      </c>
      <c r="F274" s="170">
        <v>1</v>
      </c>
      <c r="G274" s="171">
        <f t="shared" si="7"/>
        <v>3.0000000000000001E-3</v>
      </c>
      <c r="H274" s="170">
        <v>24</v>
      </c>
      <c r="I274" s="172">
        <f t="shared" si="6"/>
        <v>7.2000000000000008E-2</v>
      </c>
      <c r="J274" s="89"/>
    </row>
    <row r="275" spans="1:10" ht="15.75" hidden="1">
      <c r="A275" s="167" t="s">
        <v>229</v>
      </c>
      <c r="B275" s="186" t="s">
        <v>230</v>
      </c>
      <c r="C275" s="187" t="s">
        <v>227</v>
      </c>
      <c r="D275" s="170">
        <v>0</v>
      </c>
      <c r="E275" s="170">
        <v>3</v>
      </c>
      <c r="F275" s="170">
        <v>1</v>
      </c>
      <c r="G275" s="171">
        <f t="shared" si="7"/>
        <v>3.0000000000000001E-3</v>
      </c>
      <c r="H275" s="170">
        <v>24</v>
      </c>
      <c r="I275" s="172">
        <f t="shared" si="6"/>
        <v>7.2000000000000008E-2</v>
      </c>
      <c r="J275" s="89"/>
    </row>
    <row r="276" spans="1:10" ht="15.75">
      <c r="A276" s="167" t="s">
        <v>229</v>
      </c>
      <c r="B276" s="186" t="s">
        <v>230</v>
      </c>
      <c r="C276" s="169" t="s">
        <v>285</v>
      </c>
      <c r="D276" s="170">
        <v>0</v>
      </c>
      <c r="E276" s="170">
        <v>3</v>
      </c>
      <c r="F276" s="170">
        <v>1</v>
      </c>
      <c r="G276" s="171">
        <f t="shared" si="7"/>
        <v>3.0000000000000001E-3</v>
      </c>
      <c r="H276" s="170">
        <v>24</v>
      </c>
      <c r="I276" s="172">
        <f t="shared" si="6"/>
        <v>7.2000000000000008E-2</v>
      </c>
      <c r="J276" s="89"/>
    </row>
    <row r="277" spans="1:10" ht="15.75" hidden="1">
      <c r="A277" s="167" t="s">
        <v>229</v>
      </c>
      <c r="B277" s="186" t="s">
        <v>230</v>
      </c>
      <c r="C277" s="175" t="s">
        <v>243</v>
      </c>
      <c r="D277" s="170">
        <v>0</v>
      </c>
      <c r="E277" s="170">
        <v>3</v>
      </c>
      <c r="F277" s="170">
        <v>1</v>
      </c>
      <c r="G277" s="171">
        <f t="shared" si="7"/>
        <v>3.0000000000000001E-3</v>
      </c>
      <c r="H277" s="170">
        <v>24</v>
      </c>
      <c r="I277" s="172">
        <f t="shared" si="6"/>
        <v>7.2000000000000008E-2</v>
      </c>
      <c r="J277" s="89"/>
    </row>
    <row r="278" spans="1:10" ht="15.75" hidden="1">
      <c r="A278" s="167" t="s">
        <v>229</v>
      </c>
      <c r="B278" s="186" t="s">
        <v>230</v>
      </c>
      <c r="C278" s="173" t="s">
        <v>189</v>
      </c>
      <c r="D278" s="170">
        <v>0</v>
      </c>
      <c r="E278" s="170">
        <v>3</v>
      </c>
      <c r="F278" s="170">
        <v>1</v>
      </c>
      <c r="G278" s="171">
        <f t="shared" si="7"/>
        <v>3.0000000000000001E-3</v>
      </c>
      <c r="H278" s="170">
        <v>24</v>
      </c>
      <c r="I278" s="172">
        <f t="shared" si="6"/>
        <v>7.2000000000000008E-2</v>
      </c>
      <c r="J278" s="89"/>
    </row>
    <row r="279" spans="1:10" ht="15.75" hidden="1">
      <c r="A279" s="167" t="s">
        <v>229</v>
      </c>
      <c r="B279" s="186" t="s">
        <v>230</v>
      </c>
      <c r="C279" s="173" t="s">
        <v>178</v>
      </c>
      <c r="D279" s="170">
        <v>0</v>
      </c>
      <c r="E279" s="170">
        <v>3</v>
      </c>
      <c r="F279" s="170">
        <v>1</v>
      </c>
      <c r="G279" s="171">
        <f t="shared" si="7"/>
        <v>3.0000000000000001E-3</v>
      </c>
      <c r="H279" s="170">
        <v>24</v>
      </c>
      <c r="I279" s="172">
        <f t="shared" ref="I279:I342" si="8">G279*H279</f>
        <v>7.2000000000000008E-2</v>
      </c>
      <c r="J279" s="89"/>
    </row>
    <row r="280" spans="1:10" ht="15.75" hidden="1">
      <c r="A280" s="167" t="s">
        <v>229</v>
      </c>
      <c r="B280" s="186" t="s">
        <v>230</v>
      </c>
      <c r="C280" s="176" t="s">
        <v>205</v>
      </c>
      <c r="D280" s="170">
        <v>0</v>
      </c>
      <c r="E280" s="170">
        <v>3</v>
      </c>
      <c r="F280" s="170">
        <v>1</v>
      </c>
      <c r="G280" s="171">
        <f t="shared" si="7"/>
        <v>3.0000000000000001E-3</v>
      </c>
      <c r="H280" s="170">
        <v>24</v>
      </c>
      <c r="I280" s="172">
        <f t="shared" si="8"/>
        <v>7.2000000000000008E-2</v>
      </c>
      <c r="J280" s="89"/>
    </row>
    <row r="281" spans="1:10" ht="15.75" hidden="1">
      <c r="A281" s="167" t="s">
        <v>229</v>
      </c>
      <c r="B281" s="186" t="s">
        <v>230</v>
      </c>
      <c r="C281" s="173" t="s">
        <v>164</v>
      </c>
      <c r="D281" s="170">
        <v>0</v>
      </c>
      <c r="E281" s="170">
        <v>3</v>
      </c>
      <c r="F281" s="170">
        <v>1</v>
      </c>
      <c r="G281" s="171">
        <f t="shared" si="7"/>
        <v>3.0000000000000001E-3</v>
      </c>
      <c r="H281" s="170">
        <v>24</v>
      </c>
      <c r="I281" s="172">
        <f t="shared" si="8"/>
        <v>7.2000000000000008E-2</v>
      </c>
      <c r="J281" s="89"/>
    </row>
    <row r="282" spans="1:10" ht="15.75" hidden="1">
      <c r="A282" s="167" t="s">
        <v>229</v>
      </c>
      <c r="B282" s="186" t="s">
        <v>230</v>
      </c>
      <c r="C282" s="173" t="s">
        <v>164</v>
      </c>
      <c r="D282" s="170">
        <v>0</v>
      </c>
      <c r="E282" s="170">
        <v>3</v>
      </c>
      <c r="F282" s="170">
        <v>1</v>
      </c>
      <c r="G282" s="171">
        <f t="shared" si="7"/>
        <v>3.0000000000000001E-3</v>
      </c>
      <c r="H282" s="170">
        <v>24</v>
      </c>
      <c r="I282" s="172">
        <f t="shared" si="8"/>
        <v>7.2000000000000008E-2</v>
      </c>
      <c r="J282" s="89"/>
    </row>
    <row r="283" spans="1:10" ht="15.75">
      <c r="A283" s="167" t="s">
        <v>229</v>
      </c>
      <c r="B283" s="186" t="s">
        <v>230</v>
      </c>
      <c r="C283" s="169" t="s">
        <v>285</v>
      </c>
      <c r="D283" s="170">
        <v>0</v>
      </c>
      <c r="E283" s="170">
        <v>3</v>
      </c>
      <c r="F283" s="170">
        <v>1</v>
      </c>
      <c r="G283" s="171">
        <f t="shared" si="7"/>
        <v>3.0000000000000001E-3</v>
      </c>
      <c r="H283" s="170">
        <v>24</v>
      </c>
      <c r="I283" s="172">
        <f t="shared" si="8"/>
        <v>7.2000000000000008E-2</v>
      </c>
      <c r="J283" s="89"/>
    </row>
    <row r="284" spans="1:10" ht="15.75">
      <c r="A284" s="167" t="s">
        <v>229</v>
      </c>
      <c r="B284" s="186" t="s">
        <v>230</v>
      </c>
      <c r="C284" s="169" t="s">
        <v>285</v>
      </c>
      <c r="D284" s="170">
        <v>0</v>
      </c>
      <c r="E284" s="170">
        <v>10</v>
      </c>
      <c r="F284" s="170">
        <v>1</v>
      </c>
      <c r="G284" s="171">
        <f t="shared" si="7"/>
        <v>0.01</v>
      </c>
      <c r="H284" s="170">
        <v>24</v>
      </c>
      <c r="I284" s="172">
        <f t="shared" si="8"/>
        <v>0.24</v>
      </c>
      <c r="J284" s="89"/>
    </row>
    <row r="285" spans="1:10" ht="15.75">
      <c r="A285" s="167" t="s">
        <v>231</v>
      </c>
      <c r="B285" s="186" t="s">
        <v>231</v>
      </c>
      <c r="C285" s="169" t="s">
        <v>285</v>
      </c>
      <c r="D285" s="170">
        <v>0</v>
      </c>
      <c r="E285" s="170">
        <v>1800</v>
      </c>
      <c r="F285" s="170">
        <v>1</v>
      </c>
      <c r="G285" s="171">
        <f t="shared" si="7"/>
        <v>1.8</v>
      </c>
      <c r="H285" s="170">
        <v>24</v>
      </c>
      <c r="I285" s="172">
        <f t="shared" si="8"/>
        <v>43.2</v>
      </c>
      <c r="J285" s="89"/>
    </row>
    <row r="286" spans="1:10" ht="15.75">
      <c r="A286" s="167" t="s">
        <v>231</v>
      </c>
      <c r="B286" s="186" t="s">
        <v>231</v>
      </c>
      <c r="C286" s="169" t="s">
        <v>285</v>
      </c>
      <c r="D286" s="170">
        <v>0</v>
      </c>
      <c r="E286" s="170">
        <v>1800</v>
      </c>
      <c r="F286" s="170">
        <v>1</v>
      </c>
      <c r="G286" s="171">
        <f t="shared" si="7"/>
        <v>1.8</v>
      </c>
      <c r="H286" s="170">
        <v>24</v>
      </c>
      <c r="I286" s="172">
        <f t="shared" si="8"/>
        <v>43.2</v>
      </c>
      <c r="J286" s="89"/>
    </row>
    <row r="287" spans="1:10" ht="15.75">
      <c r="A287" s="167" t="s">
        <v>231</v>
      </c>
      <c r="B287" s="186" t="s">
        <v>231</v>
      </c>
      <c r="C287" s="169" t="s">
        <v>285</v>
      </c>
      <c r="D287" s="170">
        <v>0</v>
      </c>
      <c r="E287" s="170">
        <v>1800</v>
      </c>
      <c r="F287" s="170">
        <v>1</v>
      </c>
      <c r="G287" s="171">
        <f t="shared" si="7"/>
        <v>1.8</v>
      </c>
      <c r="H287" s="170">
        <v>24</v>
      </c>
      <c r="I287" s="172">
        <f t="shared" si="8"/>
        <v>43.2</v>
      </c>
      <c r="J287" s="89"/>
    </row>
    <row r="288" spans="1:10" ht="15.75">
      <c r="A288" s="167" t="s">
        <v>231</v>
      </c>
      <c r="B288" s="186" t="s">
        <v>231</v>
      </c>
      <c r="C288" s="169" t="s">
        <v>285</v>
      </c>
      <c r="D288" s="170">
        <v>0</v>
      </c>
      <c r="E288" s="170">
        <v>1800</v>
      </c>
      <c r="F288" s="170">
        <v>1</v>
      </c>
      <c r="G288" s="171">
        <f t="shared" si="7"/>
        <v>1.8</v>
      </c>
      <c r="H288" s="170">
        <v>24</v>
      </c>
      <c r="I288" s="172">
        <f>G288*H288</f>
        <v>43.2</v>
      </c>
      <c r="J288" s="89"/>
    </row>
    <row r="289" spans="1:10" ht="15.75">
      <c r="A289" s="167" t="s">
        <v>231</v>
      </c>
      <c r="B289" s="186" t="s">
        <v>231</v>
      </c>
      <c r="C289" s="169" t="s">
        <v>285</v>
      </c>
      <c r="D289" s="170">
        <v>0</v>
      </c>
      <c r="E289" s="170">
        <v>1800</v>
      </c>
      <c r="F289" s="170">
        <v>1</v>
      </c>
      <c r="G289" s="171">
        <f t="shared" si="7"/>
        <v>1.8</v>
      </c>
      <c r="H289" s="170">
        <v>24</v>
      </c>
      <c r="I289" s="172">
        <f t="shared" si="8"/>
        <v>43.2</v>
      </c>
      <c r="J289" s="89"/>
    </row>
    <row r="290" spans="1:10" ht="15.75" hidden="1">
      <c r="A290" s="167" t="s">
        <v>232</v>
      </c>
      <c r="B290" s="186" t="s">
        <v>233</v>
      </c>
      <c r="C290" s="173" t="s">
        <v>189</v>
      </c>
      <c r="D290" s="170">
        <v>0</v>
      </c>
      <c r="E290" s="170">
        <v>2200</v>
      </c>
      <c r="F290" s="170">
        <v>1</v>
      </c>
      <c r="G290" s="171">
        <f t="shared" si="7"/>
        <v>2.2000000000000002</v>
      </c>
      <c r="H290" s="170">
        <v>24</v>
      </c>
      <c r="I290" s="172">
        <f t="shared" si="8"/>
        <v>52.800000000000004</v>
      </c>
      <c r="J290" s="89"/>
    </row>
    <row r="291" spans="1:10" ht="15.75" hidden="1">
      <c r="A291" s="167" t="s">
        <v>232</v>
      </c>
      <c r="B291" s="186" t="s">
        <v>233</v>
      </c>
      <c r="C291" s="173" t="s">
        <v>178</v>
      </c>
      <c r="D291" s="170">
        <v>0</v>
      </c>
      <c r="E291" s="170">
        <v>2200</v>
      </c>
      <c r="F291" s="170">
        <v>1</v>
      </c>
      <c r="G291" s="171">
        <f t="shared" si="7"/>
        <v>2.2000000000000002</v>
      </c>
      <c r="H291" s="170">
        <v>24</v>
      </c>
      <c r="I291" s="172">
        <f t="shared" si="8"/>
        <v>52.800000000000004</v>
      </c>
      <c r="J291" s="89"/>
    </row>
    <row r="292" spans="1:10" ht="15.75" hidden="1">
      <c r="A292" s="167" t="s">
        <v>232</v>
      </c>
      <c r="B292" s="186" t="s">
        <v>233</v>
      </c>
      <c r="C292" s="176" t="s">
        <v>205</v>
      </c>
      <c r="D292" s="170">
        <v>0</v>
      </c>
      <c r="E292" s="170">
        <v>2200</v>
      </c>
      <c r="F292" s="170">
        <v>1</v>
      </c>
      <c r="G292" s="171">
        <f t="shared" si="7"/>
        <v>2.2000000000000002</v>
      </c>
      <c r="H292" s="170">
        <v>24</v>
      </c>
      <c r="I292" s="172">
        <f t="shared" si="8"/>
        <v>52.800000000000004</v>
      </c>
      <c r="J292" s="89"/>
    </row>
    <row r="293" spans="1:10" ht="15.75" hidden="1">
      <c r="A293" s="167" t="s">
        <v>232</v>
      </c>
      <c r="B293" s="186" t="s">
        <v>233</v>
      </c>
      <c r="C293" s="175" t="s">
        <v>243</v>
      </c>
      <c r="D293" s="170">
        <v>0</v>
      </c>
      <c r="E293" s="170">
        <v>2200</v>
      </c>
      <c r="F293" s="170">
        <v>1</v>
      </c>
      <c r="G293" s="171">
        <f t="shared" si="7"/>
        <v>2.2000000000000002</v>
      </c>
      <c r="H293" s="170">
        <v>24</v>
      </c>
      <c r="I293" s="172">
        <f t="shared" si="8"/>
        <v>52.800000000000004</v>
      </c>
      <c r="J293" s="89"/>
    </row>
    <row r="294" spans="1:10" ht="15.75" hidden="1">
      <c r="A294" s="167" t="s">
        <v>232</v>
      </c>
      <c r="B294" s="186" t="s">
        <v>233</v>
      </c>
      <c r="C294" s="175" t="s">
        <v>243</v>
      </c>
      <c r="D294" s="170">
        <v>0</v>
      </c>
      <c r="E294" s="170">
        <v>1500</v>
      </c>
      <c r="F294" s="170">
        <v>1</v>
      </c>
      <c r="G294" s="171">
        <f t="shared" si="7"/>
        <v>1.5</v>
      </c>
      <c r="H294" s="170">
        <v>24</v>
      </c>
      <c r="I294" s="172">
        <f t="shared" si="8"/>
        <v>36</v>
      </c>
      <c r="J294" s="89"/>
    </row>
    <row r="295" spans="1:10" ht="15.75">
      <c r="A295" s="167" t="s">
        <v>232</v>
      </c>
      <c r="B295" s="186" t="s">
        <v>233</v>
      </c>
      <c r="C295" s="169" t="s">
        <v>285</v>
      </c>
      <c r="D295" s="170">
        <v>0</v>
      </c>
      <c r="E295" s="170">
        <v>6000</v>
      </c>
      <c r="F295" s="170">
        <v>1</v>
      </c>
      <c r="G295" s="171">
        <f t="shared" si="7"/>
        <v>6</v>
      </c>
      <c r="H295" s="170">
        <v>24</v>
      </c>
      <c r="I295" s="172">
        <f t="shared" si="8"/>
        <v>144</v>
      </c>
      <c r="J295" s="89"/>
    </row>
    <row r="296" spans="1:10" ht="15.75">
      <c r="A296" s="167" t="s">
        <v>232</v>
      </c>
      <c r="B296" s="186" t="s">
        <v>233</v>
      </c>
      <c r="C296" s="169" t="s">
        <v>285</v>
      </c>
      <c r="D296" s="170">
        <v>0</v>
      </c>
      <c r="E296" s="170">
        <v>15000</v>
      </c>
      <c r="F296" s="170">
        <v>1</v>
      </c>
      <c r="G296" s="171">
        <f t="shared" si="7"/>
        <v>15</v>
      </c>
      <c r="H296" s="170">
        <v>24</v>
      </c>
      <c r="I296" s="172">
        <f t="shared" si="8"/>
        <v>360</v>
      </c>
      <c r="J296" s="89"/>
    </row>
    <row r="297" spans="1:10" ht="15.75">
      <c r="A297" s="167" t="s">
        <v>234</v>
      </c>
      <c r="B297" s="186" t="s">
        <v>235</v>
      </c>
      <c r="C297" s="169" t="s">
        <v>285</v>
      </c>
      <c r="D297" s="170">
        <v>0</v>
      </c>
      <c r="E297" s="170">
        <f>30*24</f>
        <v>720</v>
      </c>
      <c r="F297" s="170">
        <v>1</v>
      </c>
      <c r="G297" s="171">
        <f t="shared" si="7"/>
        <v>0.72</v>
      </c>
      <c r="H297" s="170">
        <v>24</v>
      </c>
      <c r="I297" s="172">
        <f t="shared" si="8"/>
        <v>17.28</v>
      </c>
      <c r="J297" s="89"/>
    </row>
    <row r="298" spans="1:10" ht="15.75" hidden="1">
      <c r="A298" s="167" t="s">
        <v>234</v>
      </c>
      <c r="B298" s="186" t="s">
        <v>235</v>
      </c>
      <c r="C298" s="175" t="s">
        <v>243</v>
      </c>
      <c r="D298" s="170">
        <v>0</v>
      </c>
      <c r="E298" s="170">
        <v>300</v>
      </c>
      <c r="F298" s="170">
        <v>1</v>
      </c>
      <c r="G298" s="171">
        <f t="shared" si="7"/>
        <v>0.3</v>
      </c>
      <c r="H298" s="170">
        <v>24</v>
      </c>
      <c r="I298" s="172">
        <f t="shared" si="8"/>
        <v>7.1999999999999993</v>
      </c>
      <c r="J298" s="89"/>
    </row>
    <row r="299" spans="1:10" ht="15.75" hidden="1">
      <c r="A299" s="167" t="s">
        <v>234</v>
      </c>
      <c r="B299" s="186" t="s">
        <v>235</v>
      </c>
      <c r="C299" s="173" t="s">
        <v>164</v>
      </c>
      <c r="D299" s="170">
        <v>0</v>
      </c>
      <c r="E299" s="170">
        <v>180</v>
      </c>
      <c r="F299" s="170">
        <v>1</v>
      </c>
      <c r="G299" s="171">
        <f t="shared" si="7"/>
        <v>0.18</v>
      </c>
      <c r="H299" s="170">
        <v>24</v>
      </c>
      <c r="I299" s="172">
        <f t="shared" si="8"/>
        <v>4.32</v>
      </c>
      <c r="J299" s="89"/>
    </row>
    <row r="300" spans="1:10" ht="15.75" hidden="1">
      <c r="A300" s="167" t="s">
        <v>234</v>
      </c>
      <c r="B300" s="186" t="s">
        <v>235</v>
      </c>
      <c r="C300" s="169" t="s">
        <v>227</v>
      </c>
      <c r="D300" s="170">
        <v>0</v>
      </c>
      <c r="E300" s="170">
        <v>180</v>
      </c>
      <c r="F300" s="170">
        <v>1</v>
      </c>
      <c r="G300" s="171">
        <f t="shared" si="7"/>
        <v>0.18</v>
      </c>
      <c r="H300" s="170">
        <v>24</v>
      </c>
      <c r="I300" s="172">
        <f t="shared" si="8"/>
        <v>4.32</v>
      </c>
      <c r="J300" s="89"/>
    </row>
    <row r="301" spans="1:10" ht="15.75" hidden="1">
      <c r="A301" s="167" t="s">
        <v>234</v>
      </c>
      <c r="B301" s="186" t="s">
        <v>235</v>
      </c>
      <c r="C301" s="173" t="s">
        <v>178</v>
      </c>
      <c r="D301" s="170">
        <v>0</v>
      </c>
      <c r="E301" s="170">
        <v>220</v>
      </c>
      <c r="F301" s="170">
        <v>1</v>
      </c>
      <c r="G301" s="171">
        <f t="shared" si="7"/>
        <v>0.22</v>
      </c>
      <c r="H301" s="170">
        <v>24</v>
      </c>
      <c r="I301" s="172">
        <f t="shared" si="8"/>
        <v>5.28</v>
      </c>
      <c r="J301" s="89"/>
    </row>
    <row r="302" spans="1:10" ht="15.75" hidden="1">
      <c r="A302" s="167" t="s">
        <v>234</v>
      </c>
      <c r="B302" s="186" t="s">
        <v>235</v>
      </c>
      <c r="C302" s="175" t="s">
        <v>243</v>
      </c>
      <c r="D302" s="170">
        <v>0</v>
      </c>
      <c r="E302" s="170">
        <v>180</v>
      </c>
      <c r="F302" s="170">
        <v>1</v>
      </c>
      <c r="G302" s="171">
        <f t="shared" si="7"/>
        <v>0.18</v>
      </c>
      <c r="H302" s="170">
        <v>24</v>
      </c>
      <c r="I302" s="172">
        <f t="shared" si="8"/>
        <v>4.32</v>
      </c>
      <c r="J302" s="89"/>
    </row>
    <row r="303" spans="1:10" ht="15.75">
      <c r="A303" s="167" t="s">
        <v>234</v>
      </c>
      <c r="B303" s="186" t="s">
        <v>235</v>
      </c>
      <c r="C303" s="169" t="s">
        <v>285</v>
      </c>
      <c r="D303" s="170">
        <v>0</v>
      </c>
      <c r="E303" s="170">
        <f>48*30</f>
        <v>1440</v>
      </c>
      <c r="F303" s="170">
        <v>1</v>
      </c>
      <c r="G303" s="171">
        <f t="shared" si="7"/>
        <v>1.44</v>
      </c>
      <c r="H303" s="170">
        <v>24</v>
      </c>
      <c r="I303" s="172">
        <f t="shared" si="8"/>
        <v>34.56</v>
      </c>
      <c r="J303" s="89"/>
    </row>
    <row r="304" spans="1:10" ht="15.75">
      <c r="A304" s="167" t="s">
        <v>234</v>
      </c>
      <c r="B304" s="186" t="s">
        <v>235</v>
      </c>
      <c r="C304" s="169" t="s">
        <v>285</v>
      </c>
      <c r="D304" s="170">
        <v>0</v>
      </c>
      <c r="E304" s="170">
        <f>34*30</f>
        <v>1020</v>
      </c>
      <c r="F304" s="170">
        <v>1</v>
      </c>
      <c r="G304" s="171">
        <f t="shared" si="7"/>
        <v>1.02</v>
      </c>
      <c r="H304" s="170">
        <v>24</v>
      </c>
      <c r="I304" s="172">
        <f t="shared" si="8"/>
        <v>24.48</v>
      </c>
      <c r="J304" s="89"/>
    </row>
    <row r="305" spans="1:10" ht="15.75">
      <c r="A305" s="167" t="s">
        <v>234</v>
      </c>
      <c r="B305" s="186" t="s">
        <v>235</v>
      </c>
      <c r="C305" s="169" t="s">
        <v>285</v>
      </c>
      <c r="D305" s="170">
        <v>0</v>
      </c>
      <c r="E305" s="170">
        <f>30*30</f>
        <v>900</v>
      </c>
      <c r="F305" s="170">
        <v>1</v>
      </c>
      <c r="G305" s="171">
        <f t="shared" si="7"/>
        <v>0.9</v>
      </c>
      <c r="H305" s="170">
        <v>24</v>
      </c>
      <c r="I305" s="172">
        <f t="shared" si="8"/>
        <v>21.6</v>
      </c>
      <c r="J305" s="89"/>
    </row>
    <row r="306" spans="1:10" ht="15.75" hidden="1">
      <c r="A306" s="167" t="s">
        <v>234</v>
      </c>
      <c r="B306" s="186" t="s">
        <v>235</v>
      </c>
      <c r="C306" s="175" t="s">
        <v>243</v>
      </c>
      <c r="D306" s="170">
        <v>0</v>
      </c>
      <c r="E306" s="170">
        <v>150</v>
      </c>
      <c r="F306" s="170">
        <v>1</v>
      </c>
      <c r="G306" s="171">
        <f t="shared" si="7"/>
        <v>0.15</v>
      </c>
      <c r="H306" s="170">
        <v>24</v>
      </c>
      <c r="I306" s="172">
        <f t="shared" si="8"/>
        <v>3.5999999999999996</v>
      </c>
      <c r="J306" s="89"/>
    </row>
    <row r="307" spans="1:10" ht="15.75">
      <c r="A307" s="167" t="s">
        <v>236</v>
      </c>
      <c r="B307" s="186" t="s">
        <v>237</v>
      </c>
      <c r="C307" s="169" t="s">
        <v>285</v>
      </c>
      <c r="D307" s="170">
        <v>0</v>
      </c>
      <c r="E307" s="170">
        <v>219</v>
      </c>
      <c r="F307" s="170">
        <v>1</v>
      </c>
      <c r="G307" s="171">
        <f t="shared" si="7"/>
        <v>0.219</v>
      </c>
      <c r="H307" s="170">
        <v>24</v>
      </c>
      <c r="I307" s="172">
        <f t="shared" si="8"/>
        <v>5.2560000000000002</v>
      </c>
      <c r="J307" s="89"/>
    </row>
    <row r="308" spans="1:10" ht="15.75">
      <c r="A308" s="167" t="s">
        <v>236</v>
      </c>
      <c r="B308" s="186" t="s">
        <v>237</v>
      </c>
      <c r="C308" s="169" t="s">
        <v>285</v>
      </c>
      <c r="D308" s="170">
        <v>0</v>
      </c>
      <c r="E308" s="170">
        <v>219</v>
      </c>
      <c r="F308" s="170">
        <v>1</v>
      </c>
      <c r="G308" s="171">
        <f t="shared" si="7"/>
        <v>0.219</v>
      </c>
      <c r="H308" s="170">
        <v>24</v>
      </c>
      <c r="I308" s="172">
        <f t="shared" si="8"/>
        <v>5.2560000000000002</v>
      </c>
      <c r="J308" s="89"/>
    </row>
    <row r="309" spans="1:10" ht="15.75">
      <c r="A309" s="167" t="s">
        <v>236</v>
      </c>
      <c r="B309" s="186" t="s">
        <v>237</v>
      </c>
      <c r="C309" s="169" t="s">
        <v>285</v>
      </c>
      <c r="D309" s="170">
        <v>0</v>
      </c>
      <c r="E309" s="170">
        <v>219</v>
      </c>
      <c r="F309" s="170">
        <v>1</v>
      </c>
      <c r="G309" s="171">
        <f t="shared" si="7"/>
        <v>0.219</v>
      </c>
      <c r="H309" s="170">
        <v>24</v>
      </c>
      <c r="I309" s="172">
        <f t="shared" si="8"/>
        <v>5.2560000000000002</v>
      </c>
      <c r="J309" s="89"/>
    </row>
    <row r="310" spans="1:10" ht="15.75">
      <c r="A310" s="167" t="s">
        <v>236</v>
      </c>
      <c r="B310" s="186" t="s">
        <v>237</v>
      </c>
      <c r="C310" s="169" t="s">
        <v>285</v>
      </c>
      <c r="D310" s="170">
        <v>0</v>
      </c>
      <c r="E310" s="170">
        <v>219</v>
      </c>
      <c r="F310" s="170">
        <v>1</v>
      </c>
      <c r="G310" s="171">
        <f t="shared" si="7"/>
        <v>0.219</v>
      </c>
      <c r="H310" s="170">
        <v>24</v>
      </c>
      <c r="I310" s="172">
        <f t="shared" si="8"/>
        <v>5.2560000000000002</v>
      </c>
      <c r="J310" s="89"/>
    </row>
    <row r="311" spans="1:10" ht="15.75">
      <c r="A311" s="167" t="s">
        <v>234</v>
      </c>
      <c r="B311" s="186" t="s">
        <v>238</v>
      </c>
      <c r="C311" s="169" t="s">
        <v>285</v>
      </c>
      <c r="D311" s="170">
        <v>0</v>
      </c>
      <c r="E311" s="170">
        <v>260</v>
      </c>
      <c r="F311" s="170">
        <v>1</v>
      </c>
      <c r="G311" s="171">
        <f t="shared" si="7"/>
        <v>0.26</v>
      </c>
      <c r="H311" s="170">
        <v>24</v>
      </c>
      <c r="I311" s="172">
        <f t="shared" si="8"/>
        <v>6.24</v>
      </c>
      <c r="J311" s="89"/>
    </row>
    <row r="312" spans="1:10" ht="15.75">
      <c r="A312" s="167" t="s">
        <v>234</v>
      </c>
      <c r="B312" s="186" t="s">
        <v>239</v>
      </c>
      <c r="C312" s="169" t="s">
        <v>285</v>
      </c>
      <c r="D312" s="170">
        <v>0</v>
      </c>
      <c r="E312" s="170">
        <v>5</v>
      </c>
      <c r="F312" s="170">
        <v>1</v>
      </c>
      <c r="G312" s="171">
        <f t="shared" si="7"/>
        <v>5.0000000000000001E-3</v>
      </c>
      <c r="H312" s="170">
        <v>24</v>
      </c>
      <c r="I312" s="172">
        <f t="shared" si="8"/>
        <v>0.12</v>
      </c>
      <c r="J312" s="89"/>
    </row>
    <row r="313" spans="1:10" ht="15.75">
      <c r="A313" s="167" t="s">
        <v>234</v>
      </c>
      <c r="B313" s="186" t="s">
        <v>239</v>
      </c>
      <c r="C313" s="169" t="s">
        <v>285</v>
      </c>
      <c r="D313" s="170">
        <v>0</v>
      </c>
      <c r="E313" s="170">
        <v>5</v>
      </c>
      <c r="F313" s="170">
        <v>1</v>
      </c>
      <c r="G313" s="171">
        <f t="shared" si="7"/>
        <v>5.0000000000000001E-3</v>
      </c>
      <c r="H313" s="170">
        <v>24</v>
      </c>
      <c r="I313" s="172">
        <f t="shared" si="8"/>
        <v>0.12</v>
      </c>
      <c r="J313" s="89"/>
    </row>
    <row r="314" spans="1:10" ht="15.75">
      <c r="A314" s="167" t="s">
        <v>234</v>
      </c>
      <c r="B314" s="186" t="s">
        <v>239</v>
      </c>
      <c r="C314" s="169" t="s">
        <v>285</v>
      </c>
      <c r="D314" s="170">
        <v>0</v>
      </c>
      <c r="E314" s="170">
        <v>5</v>
      </c>
      <c r="F314" s="170">
        <v>1</v>
      </c>
      <c r="G314" s="171">
        <f t="shared" si="7"/>
        <v>5.0000000000000001E-3</v>
      </c>
      <c r="H314" s="170">
        <v>24</v>
      </c>
      <c r="I314" s="172">
        <f t="shared" si="8"/>
        <v>0.12</v>
      </c>
      <c r="J314" s="89"/>
    </row>
    <row r="315" spans="1:10" ht="15.75">
      <c r="A315" s="167" t="s">
        <v>234</v>
      </c>
      <c r="B315" s="186" t="s">
        <v>239</v>
      </c>
      <c r="C315" s="169" t="s">
        <v>285</v>
      </c>
      <c r="D315" s="170">
        <v>0</v>
      </c>
      <c r="E315" s="170">
        <v>5</v>
      </c>
      <c r="F315" s="170">
        <v>1</v>
      </c>
      <c r="G315" s="171">
        <f t="shared" si="7"/>
        <v>5.0000000000000001E-3</v>
      </c>
      <c r="H315" s="170">
        <v>24</v>
      </c>
      <c r="I315" s="172">
        <f t="shared" si="8"/>
        <v>0.12</v>
      </c>
      <c r="J315" s="89"/>
    </row>
    <row r="316" spans="1:10" ht="15.75">
      <c r="A316" s="167" t="s">
        <v>234</v>
      </c>
      <c r="B316" s="186" t="s">
        <v>239</v>
      </c>
      <c r="C316" s="169" t="s">
        <v>285</v>
      </c>
      <c r="D316" s="170">
        <v>0</v>
      </c>
      <c r="E316" s="170">
        <v>5</v>
      </c>
      <c r="F316" s="170">
        <v>1</v>
      </c>
      <c r="G316" s="171">
        <f t="shared" si="7"/>
        <v>5.0000000000000001E-3</v>
      </c>
      <c r="H316" s="170">
        <v>24</v>
      </c>
      <c r="I316" s="172">
        <f t="shared" si="8"/>
        <v>0.12</v>
      </c>
      <c r="J316" s="89"/>
    </row>
    <row r="317" spans="1:10" ht="15.75">
      <c r="A317" s="167" t="s">
        <v>234</v>
      </c>
      <c r="B317" s="186" t="s">
        <v>239</v>
      </c>
      <c r="C317" s="169" t="s">
        <v>285</v>
      </c>
      <c r="D317" s="170">
        <v>0</v>
      </c>
      <c r="E317" s="170">
        <v>5</v>
      </c>
      <c r="F317" s="170">
        <v>1</v>
      </c>
      <c r="G317" s="171">
        <f t="shared" si="7"/>
        <v>5.0000000000000001E-3</v>
      </c>
      <c r="H317" s="170">
        <v>24</v>
      </c>
      <c r="I317" s="172">
        <f t="shared" si="8"/>
        <v>0.12</v>
      </c>
      <c r="J317" s="89"/>
    </row>
    <row r="318" spans="1:10" ht="15.75">
      <c r="A318" s="167" t="s">
        <v>234</v>
      </c>
      <c r="B318" s="186" t="s">
        <v>239</v>
      </c>
      <c r="C318" s="169" t="s">
        <v>285</v>
      </c>
      <c r="D318" s="170">
        <v>0</v>
      </c>
      <c r="E318" s="170">
        <v>5</v>
      </c>
      <c r="F318" s="170">
        <v>1</v>
      </c>
      <c r="G318" s="171">
        <f t="shared" si="7"/>
        <v>5.0000000000000001E-3</v>
      </c>
      <c r="H318" s="170">
        <v>24</v>
      </c>
      <c r="I318" s="172">
        <f t="shared" si="8"/>
        <v>0.12</v>
      </c>
      <c r="J318" s="89"/>
    </row>
    <row r="319" spans="1:10" ht="15.75" hidden="1">
      <c r="A319" s="167" t="s">
        <v>234</v>
      </c>
      <c r="B319" s="186" t="s">
        <v>239</v>
      </c>
      <c r="C319" s="173" t="s">
        <v>189</v>
      </c>
      <c r="D319" s="170">
        <v>0</v>
      </c>
      <c r="E319" s="170">
        <v>5</v>
      </c>
      <c r="F319" s="170">
        <v>1</v>
      </c>
      <c r="G319" s="171">
        <f t="shared" si="7"/>
        <v>5.0000000000000001E-3</v>
      </c>
      <c r="H319" s="170">
        <v>24</v>
      </c>
      <c r="I319" s="172">
        <f t="shared" si="8"/>
        <v>0.12</v>
      </c>
      <c r="J319" s="89"/>
    </row>
    <row r="320" spans="1:10" ht="15.75" hidden="1">
      <c r="A320" s="167" t="s">
        <v>234</v>
      </c>
      <c r="B320" s="186" t="s">
        <v>239</v>
      </c>
      <c r="C320" s="175" t="s">
        <v>243</v>
      </c>
      <c r="D320" s="170">
        <v>0</v>
      </c>
      <c r="E320" s="170">
        <v>5</v>
      </c>
      <c r="F320" s="170">
        <v>1</v>
      </c>
      <c r="G320" s="171">
        <f t="shared" si="7"/>
        <v>5.0000000000000001E-3</v>
      </c>
      <c r="H320" s="170">
        <v>24</v>
      </c>
      <c r="I320" s="172">
        <f t="shared" si="8"/>
        <v>0.12</v>
      </c>
      <c r="J320" s="89"/>
    </row>
    <row r="321" spans="1:10" ht="15.75" hidden="1">
      <c r="A321" s="167" t="s">
        <v>234</v>
      </c>
      <c r="B321" s="186" t="s">
        <v>239</v>
      </c>
      <c r="C321" s="175" t="s">
        <v>243</v>
      </c>
      <c r="D321" s="170">
        <v>0</v>
      </c>
      <c r="E321" s="170">
        <v>5</v>
      </c>
      <c r="F321" s="170">
        <v>1</v>
      </c>
      <c r="G321" s="171">
        <f t="shared" si="7"/>
        <v>5.0000000000000001E-3</v>
      </c>
      <c r="H321" s="170">
        <v>24</v>
      </c>
      <c r="I321" s="172">
        <f t="shared" si="8"/>
        <v>0.12</v>
      </c>
      <c r="J321" s="89"/>
    </row>
    <row r="322" spans="1:10" ht="15.75" hidden="1">
      <c r="A322" s="167" t="s">
        <v>234</v>
      </c>
      <c r="B322" s="186" t="s">
        <v>239</v>
      </c>
      <c r="C322" s="173" t="s">
        <v>178</v>
      </c>
      <c r="D322" s="170">
        <v>0</v>
      </c>
      <c r="E322" s="170">
        <v>5</v>
      </c>
      <c r="F322" s="170">
        <v>1</v>
      </c>
      <c r="G322" s="171">
        <f t="shared" si="7"/>
        <v>5.0000000000000001E-3</v>
      </c>
      <c r="H322" s="170">
        <v>24</v>
      </c>
      <c r="I322" s="172">
        <f t="shared" si="8"/>
        <v>0.12</v>
      </c>
      <c r="J322" s="89"/>
    </row>
    <row r="323" spans="1:10" ht="15.75" hidden="1">
      <c r="A323" s="167" t="s">
        <v>234</v>
      </c>
      <c r="B323" s="186" t="s">
        <v>239</v>
      </c>
      <c r="C323" s="169" t="s">
        <v>283</v>
      </c>
      <c r="D323" s="170">
        <v>0</v>
      </c>
      <c r="E323" s="170">
        <v>5</v>
      </c>
      <c r="F323" s="170">
        <v>1</v>
      </c>
      <c r="G323" s="171">
        <f t="shared" si="7"/>
        <v>5.0000000000000001E-3</v>
      </c>
      <c r="H323" s="170">
        <v>24</v>
      </c>
      <c r="I323" s="172">
        <f t="shared" si="8"/>
        <v>0.12</v>
      </c>
      <c r="J323" s="89"/>
    </row>
    <row r="324" spans="1:10" ht="15.75" hidden="1">
      <c r="A324" s="167" t="s">
        <v>234</v>
      </c>
      <c r="B324" s="186" t="s">
        <v>239</v>
      </c>
      <c r="C324" s="169" t="s">
        <v>283</v>
      </c>
      <c r="D324" s="170">
        <v>0</v>
      </c>
      <c r="E324" s="170">
        <v>5</v>
      </c>
      <c r="F324" s="170">
        <v>1</v>
      </c>
      <c r="G324" s="171">
        <f t="shared" ref="G324:G355" si="9">(E324*F324)/1000</f>
        <v>5.0000000000000001E-3</v>
      </c>
      <c r="H324" s="170">
        <v>24</v>
      </c>
      <c r="I324" s="172">
        <f t="shared" si="8"/>
        <v>0.12</v>
      </c>
      <c r="J324" s="89"/>
    </row>
    <row r="325" spans="1:10" ht="15.75" hidden="1">
      <c r="A325" s="167" t="s">
        <v>234</v>
      </c>
      <c r="B325" s="186" t="s">
        <v>239</v>
      </c>
      <c r="C325" s="169" t="s">
        <v>283</v>
      </c>
      <c r="D325" s="170">
        <v>0</v>
      </c>
      <c r="E325" s="170">
        <v>5</v>
      </c>
      <c r="F325" s="170">
        <v>1</v>
      </c>
      <c r="G325" s="171">
        <f t="shared" si="9"/>
        <v>5.0000000000000001E-3</v>
      </c>
      <c r="H325" s="170">
        <v>24</v>
      </c>
      <c r="I325" s="172">
        <f t="shared" si="8"/>
        <v>0.12</v>
      </c>
      <c r="J325" s="89"/>
    </row>
    <row r="326" spans="1:10" ht="15.75" hidden="1">
      <c r="A326" s="167" t="s">
        <v>234</v>
      </c>
      <c r="B326" s="186" t="s">
        <v>239</v>
      </c>
      <c r="C326" s="169" t="s">
        <v>283</v>
      </c>
      <c r="D326" s="170">
        <v>0</v>
      </c>
      <c r="E326" s="170">
        <v>5</v>
      </c>
      <c r="F326" s="170">
        <v>1</v>
      </c>
      <c r="G326" s="171">
        <f t="shared" si="9"/>
        <v>5.0000000000000001E-3</v>
      </c>
      <c r="H326" s="170">
        <v>24</v>
      </c>
      <c r="I326" s="172">
        <f t="shared" si="8"/>
        <v>0.12</v>
      </c>
      <c r="J326" s="89"/>
    </row>
    <row r="327" spans="1:10" ht="15.75" hidden="1">
      <c r="A327" s="167" t="s">
        <v>234</v>
      </c>
      <c r="B327" s="186" t="s">
        <v>239</v>
      </c>
      <c r="C327" s="169" t="s">
        <v>283</v>
      </c>
      <c r="D327" s="170">
        <v>0</v>
      </c>
      <c r="E327" s="170">
        <v>5</v>
      </c>
      <c r="F327" s="170">
        <v>1</v>
      </c>
      <c r="G327" s="171">
        <f t="shared" si="9"/>
        <v>5.0000000000000001E-3</v>
      </c>
      <c r="H327" s="170">
        <v>24</v>
      </c>
      <c r="I327" s="172">
        <f t="shared" si="8"/>
        <v>0.12</v>
      </c>
      <c r="J327" s="89"/>
    </row>
    <row r="328" spans="1:10" ht="15.75" hidden="1">
      <c r="A328" s="167" t="s">
        <v>234</v>
      </c>
      <c r="B328" s="186" t="s">
        <v>239</v>
      </c>
      <c r="C328" s="169" t="s">
        <v>283</v>
      </c>
      <c r="D328" s="170">
        <v>0</v>
      </c>
      <c r="E328" s="170">
        <v>5</v>
      </c>
      <c r="F328" s="170">
        <v>1</v>
      </c>
      <c r="G328" s="171">
        <f t="shared" si="9"/>
        <v>5.0000000000000001E-3</v>
      </c>
      <c r="H328" s="170">
        <v>24</v>
      </c>
      <c r="I328" s="172">
        <f t="shared" si="8"/>
        <v>0.12</v>
      </c>
      <c r="J328" s="89"/>
    </row>
    <row r="329" spans="1:10" ht="15.75" hidden="1">
      <c r="A329" s="167" t="s">
        <v>234</v>
      </c>
      <c r="B329" s="186" t="s">
        <v>239</v>
      </c>
      <c r="C329" s="169" t="s">
        <v>283</v>
      </c>
      <c r="D329" s="170">
        <v>0</v>
      </c>
      <c r="E329" s="170">
        <v>5</v>
      </c>
      <c r="F329" s="170">
        <v>1</v>
      </c>
      <c r="G329" s="171">
        <f t="shared" si="9"/>
        <v>5.0000000000000001E-3</v>
      </c>
      <c r="H329" s="170">
        <v>24</v>
      </c>
      <c r="I329" s="172">
        <f t="shared" si="8"/>
        <v>0.12</v>
      </c>
      <c r="J329" s="89"/>
    </row>
    <row r="330" spans="1:10" ht="15.75" hidden="1">
      <c r="A330" s="167" t="s">
        <v>234</v>
      </c>
      <c r="B330" s="186" t="s">
        <v>239</v>
      </c>
      <c r="C330" s="187" t="s">
        <v>284</v>
      </c>
      <c r="D330" s="170">
        <v>0</v>
      </c>
      <c r="E330" s="170">
        <v>5</v>
      </c>
      <c r="F330" s="170">
        <v>1</v>
      </c>
      <c r="G330" s="171">
        <f t="shared" si="9"/>
        <v>5.0000000000000001E-3</v>
      </c>
      <c r="H330" s="170">
        <v>24</v>
      </c>
      <c r="I330" s="172">
        <f t="shared" si="8"/>
        <v>0.12</v>
      </c>
      <c r="J330" s="89"/>
    </row>
    <row r="331" spans="1:10" ht="15.75" hidden="1">
      <c r="A331" s="167" t="s">
        <v>234</v>
      </c>
      <c r="B331" s="186" t="s">
        <v>239</v>
      </c>
      <c r="C331" s="175" t="s">
        <v>243</v>
      </c>
      <c r="D331" s="170">
        <v>0</v>
      </c>
      <c r="E331" s="170">
        <v>5</v>
      </c>
      <c r="F331" s="170">
        <v>1</v>
      </c>
      <c r="G331" s="171">
        <f t="shared" si="9"/>
        <v>5.0000000000000001E-3</v>
      </c>
      <c r="H331" s="170">
        <v>24</v>
      </c>
      <c r="I331" s="172">
        <f t="shared" si="8"/>
        <v>0.12</v>
      </c>
      <c r="J331" s="89"/>
    </row>
    <row r="332" spans="1:10" ht="15.75" hidden="1">
      <c r="A332" s="167" t="s">
        <v>234</v>
      </c>
      <c r="B332" s="186" t="s">
        <v>239</v>
      </c>
      <c r="C332" s="187" t="s">
        <v>284</v>
      </c>
      <c r="D332" s="170">
        <v>0</v>
      </c>
      <c r="E332" s="170">
        <v>5</v>
      </c>
      <c r="F332" s="170">
        <v>1</v>
      </c>
      <c r="G332" s="171">
        <f t="shared" si="9"/>
        <v>5.0000000000000001E-3</v>
      </c>
      <c r="H332" s="170">
        <v>24</v>
      </c>
      <c r="I332" s="172">
        <f t="shared" si="8"/>
        <v>0.12</v>
      </c>
      <c r="J332" s="89"/>
    </row>
    <row r="333" spans="1:10" ht="15.75" hidden="1">
      <c r="A333" s="167" t="s">
        <v>234</v>
      </c>
      <c r="B333" s="186" t="s">
        <v>239</v>
      </c>
      <c r="C333" s="187" t="s">
        <v>284</v>
      </c>
      <c r="D333" s="170">
        <v>0</v>
      </c>
      <c r="E333" s="170">
        <v>5</v>
      </c>
      <c r="F333" s="170">
        <v>1</v>
      </c>
      <c r="G333" s="171">
        <f t="shared" si="9"/>
        <v>5.0000000000000001E-3</v>
      </c>
      <c r="H333" s="170">
        <v>24</v>
      </c>
      <c r="I333" s="172">
        <f t="shared" si="8"/>
        <v>0.12</v>
      </c>
      <c r="J333" s="89"/>
    </row>
    <row r="334" spans="1:10" ht="15.75" hidden="1">
      <c r="A334" s="167" t="s">
        <v>234</v>
      </c>
      <c r="B334" s="186" t="s">
        <v>239</v>
      </c>
      <c r="C334" s="187" t="s">
        <v>284</v>
      </c>
      <c r="D334" s="170">
        <v>0</v>
      </c>
      <c r="E334" s="170">
        <v>5</v>
      </c>
      <c r="F334" s="170">
        <v>1</v>
      </c>
      <c r="G334" s="171">
        <f t="shared" si="9"/>
        <v>5.0000000000000001E-3</v>
      </c>
      <c r="H334" s="170">
        <v>24</v>
      </c>
      <c r="I334" s="172">
        <f t="shared" si="8"/>
        <v>0.12</v>
      </c>
      <c r="J334" s="89"/>
    </row>
    <row r="335" spans="1:10" ht="15.75" hidden="1">
      <c r="A335" s="167" t="s">
        <v>234</v>
      </c>
      <c r="B335" s="186" t="s">
        <v>239</v>
      </c>
      <c r="C335" s="187" t="s">
        <v>284</v>
      </c>
      <c r="D335" s="170">
        <v>0</v>
      </c>
      <c r="E335" s="170">
        <v>5</v>
      </c>
      <c r="F335" s="170">
        <v>1</v>
      </c>
      <c r="G335" s="171">
        <f t="shared" si="9"/>
        <v>5.0000000000000001E-3</v>
      </c>
      <c r="H335" s="170">
        <v>24</v>
      </c>
      <c r="I335" s="172">
        <f t="shared" si="8"/>
        <v>0.12</v>
      </c>
      <c r="J335" s="89"/>
    </row>
    <row r="336" spans="1:10" ht="15.75" hidden="1">
      <c r="A336" s="167" t="s">
        <v>234</v>
      </c>
      <c r="B336" s="186" t="s">
        <v>239</v>
      </c>
      <c r="C336" s="187" t="s">
        <v>282</v>
      </c>
      <c r="D336" s="170">
        <v>0</v>
      </c>
      <c r="E336" s="170">
        <v>5</v>
      </c>
      <c r="F336" s="170">
        <v>1</v>
      </c>
      <c r="G336" s="171">
        <f t="shared" si="9"/>
        <v>5.0000000000000001E-3</v>
      </c>
      <c r="H336" s="170">
        <v>24</v>
      </c>
      <c r="I336" s="172">
        <f t="shared" si="8"/>
        <v>0.12</v>
      </c>
      <c r="J336" s="89"/>
    </row>
    <row r="337" spans="1:10" ht="15.75" hidden="1">
      <c r="A337" s="167" t="s">
        <v>234</v>
      </c>
      <c r="B337" s="186" t="s">
        <v>239</v>
      </c>
      <c r="C337" s="176" t="s">
        <v>205</v>
      </c>
      <c r="D337" s="170">
        <v>0</v>
      </c>
      <c r="E337" s="170">
        <v>5</v>
      </c>
      <c r="F337" s="170">
        <v>1</v>
      </c>
      <c r="G337" s="171">
        <f t="shared" si="9"/>
        <v>5.0000000000000001E-3</v>
      </c>
      <c r="H337" s="170">
        <v>24</v>
      </c>
      <c r="I337" s="172">
        <f t="shared" si="8"/>
        <v>0.12</v>
      </c>
      <c r="J337" s="89"/>
    </row>
    <row r="338" spans="1:10" ht="15.75" hidden="1">
      <c r="A338" s="167" t="s">
        <v>234</v>
      </c>
      <c r="B338" s="186" t="s">
        <v>239</v>
      </c>
      <c r="C338" s="176" t="s">
        <v>205</v>
      </c>
      <c r="D338" s="170">
        <v>0</v>
      </c>
      <c r="E338" s="170">
        <v>5</v>
      </c>
      <c r="F338" s="170">
        <v>1</v>
      </c>
      <c r="G338" s="171">
        <f t="shared" si="9"/>
        <v>5.0000000000000001E-3</v>
      </c>
      <c r="H338" s="170">
        <v>24</v>
      </c>
      <c r="I338" s="172">
        <f t="shared" si="8"/>
        <v>0.12</v>
      </c>
      <c r="J338" s="89"/>
    </row>
    <row r="339" spans="1:10" ht="15.75" hidden="1">
      <c r="A339" s="167" t="s">
        <v>234</v>
      </c>
      <c r="B339" s="186" t="s">
        <v>239</v>
      </c>
      <c r="C339" s="173" t="s">
        <v>178</v>
      </c>
      <c r="D339" s="170">
        <v>0</v>
      </c>
      <c r="E339" s="170">
        <v>5</v>
      </c>
      <c r="F339" s="170">
        <v>1</v>
      </c>
      <c r="G339" s="171">
        <f t="shared" si="9"/>
        <v>5.0000000000000001E-3</v>
      </c>
      <c r="H339" s="170">
        <v>24</v>
      </c>
      <c r="I339" s="172">
        <f t="shared" si="8"/>
        <v>0.12</v>
      </c>
      <c r="J339" s="89"/>
    </row>
    <row r="340" spans="1:10" ht="15.75" hidden="1">
      <c r="A340" s="167" t="s">
        <v>234</v>
      </c>
      <c r="B340" s="186" t="s">
        <v>239</v>
      </c>
      <c r="C340" s="173" t="s">
        <v>178</v>
      </c>
      <c r="D340" s="170">
        <v>0</v>
      </c>
      <c r="E340" s="170">
        <v>5</v>
      </c>
      <c r="F340" s="170">
        <v>1</v>
      </c>
      <c r="G340" s="171">
        <f t="shared" si="9"/>
        <v>5.0000000000000001E-3</v>
      </c>
      <c r="H340" s="170">
        <v>24</v>
      </c>
      <c r="I340" s="172">
        <f t="shared" si="8"/>
        <v>0.12</v>
      </c>
      <c r="J340" s="89"/>
    </row>
    <row r="341" spans="1:10" ht="15.75" hidden="1">
      <c r="A341" s="167" t="s">
        <v>234</v>
      </c>
      <c r="B341" s="186" t="s">
        <v>239</v>
      </c>
      <c r="C341" s="173" t="s">
        <v>178</v>
      </c>
      <c r="D341" s="170">
        <v>0</v>
      </c>
      <c r="E341" s="170">
        <v>5</v>
      </c>
      <c r="F341" s="170">
        <v>1</v>
      </c>
      <c r="G341" s="171">
        <f t="shared" si="9"/>
        <v>5.0000000000000001E-3</v>
      </c>
      <c r="H341" s="170">
        <v>24</v>
      </c>
      <c r="I341" s="172">
        <f t="shared" si="8"/>
        <v>0.12</v>
      </c>
      <c r="J341" s="89"/>
    </row>
    <row r="342" spans="1:10" ht="15.75" hidden="1">
      <c r="A342" s="167" t="s">
        <v>234</v>
      </c>
      <c r="B342" s="186" t="s">
        <v>239</v>
      </c>
      <c r="C342" s="176" t="s">
        <v>205</v>
      </c>
      <c r="D342" s="170">
        <v>0</v>
      </c>
      <c r="E342" s="170">
        <v>5</v>
      </c>
      <c r="F342" s="170">
        <v>1</v>
      </c>
      <c r="G342" s="171">
        <f t="shared" si="9"/>
        <v>5.0000000000000001E-3</v>
      </c>
      <c r="H342" s="170">
        <v>24</v>
      </c>
      <c r="I342" s="172">
        <f t="shared" si="8"/>
        <v>0.12</v>
      </c>
      <c r="J342" s="89"/>
    </row>
    <row r="343" spans="1:10" ht="15.75" hidden="1">
      <c r="A343" s="167" t="s">
        <v>234</v>
      </c>
      <c r="B343" s="186" t="s">
        <v>239</v>
      </c>
      <c r="C343" s="176" t="s">
        <v>205</v>
      </c>
      <c r="D343" s="170">
        <v>0</v>
      </c>
      <c r="E343" s="170">
        <v>5</v>
      </c>
      <c r="F343" s="170">
        <v>1</v>
      </c>
      <c r="G343" s="171">
        <f t="shared" si="9"/>
        <v>5.0000000000000001E-3</v>
      </c>
      <c r="H343" s="170">
        <v>24</v>
      </c>
      <c r="I343" s="172">
        <f t="shared" ref="I343:I355" si="10">G343*H343</f>
        <v>0.12</v>
      </c>
      <c r="J343" s="89"/>
    </row>
    <row r="344" spans="1:10" ht="15.75" hidden="1">
      <c r="A344" s="167" t="s">
        <v>234</v>
      </c>
      <c r="B344" s="186" t="s">
        <v>239</v>
      </c>
      <c r="C344" s="187" t="s">
        <v>282</v>
      </c>
      <c r="D344" s="170">
        <v>0</v>
      </c>
      <c r="E344" s="170">
        <v>5</v>
      </c>
      <c r="F344" s="170">
        <v>1</v>
      </c>
      <c r="G344" s="171">
        <f t="shared" si="9"/>
        <v>5.0000000000000001E-3</v>
      </c>
      <c r="H344" s="170">
        <v>24</v>
      </c>
      <c r="I344" s="172">
        <f t="shared" si="10"/>
        <v>0.12</v>
      </c>
      <c r="J344" s="89"/>
    </row>
    <row r="345" spans="1:10" ht="15.75" hidden="1" customHeight="1">
      <c r="A345" s="167" t="s">
        <v>234</v>
      </c>
      <c r="B345" s="186" t="s">
        <v>239</v>
      </c>
      <c r="C345" s="187" t="s">
        <v>282</v>
      </c>
      <c r="D345" s="170">
        <v>0</v>
      </c>
      <c r="E345" s="170">
        <v>5</v>
      </c>
      <c r="F345" s="170">
        <v>1</v>
      </c>
      <c r="G345" s="171">
        <f t="shared" si="9"/>
        <v>5.0000000000000001E-3</v>
      </c>
      <c r="H345" s="170">
        <v>24</v>
      </c>
      <c r="I345" s="172">
        <f t="shared" si="10"/>
        <v>0.12</v>
      </c>
      <c r="J345" s="89"/>
    </row>
    <row r="346" spans="1:10" ht="15.75" hidden="1" customHeight="1">
      <c r="A346" s="167" t="s">
        <v>234</v>
      </c>
      <c r="B346" s="186" t="s">
        <v>239</v>
      </c>
      <c r="C346" s="187" t="s">
        <v>282</v>
      </c>
      <c r="D346" s="170">
        <v>0</v>
      </c>
      <c r="E346" s="170">
        <v>5</v>
      </c>
      <c r="F346" s="170">
        <v>1</v>
      </c>
      <c r="G346" s="171">
        <f t="shared" si="9"/>
        <v>5.0000000000000001E-3</v>
      </c>
      <c r="H346" s="170">
        <v>24</v>
      </c>
      <c r="I346" s="172">
        <f t="shared" si="10"/>
        <v>0.12</v>
      </c>
      <c r="J346" s="89"/>
    </row>
    <row r="347" spans="1:10" ht="15.75" hidden="1" customHeight="1">
      <c r="A347" s="167" t="s">
        <v>234</v>
      </c>
      <c r="B347" s="186" t="s">
        <v>239</v>
      </c>
      <c r="C347" s="187" t="s">
        <v>282</v>
      </c>
      <c r="D347" s="170">
        <v>0</v>
      </c>
      <c r="E347" s="170">
        <v>5</v>
      </c>
      <c r="F347" s="170">
        <v>1</v>
      </c>
      <c r="G347" s="171">
        <f t="shared" si="9"/>
        <v>5.0000000000000001E-3</v>
      </c>
      <c r="H347" s="170">
        <v>24</v>
      </c>
      <c r="I347" s="172">
        <f t="shared" si="10"/>
        <v>0.12</v>
      </c>
      <c r="J347" s="89"/>
    </row>
    <row r="348" spans="1:10" ht="15.75" hidden="1" customHeight="1">
      <c r="A348" s="167" t="s">
        <v>234</v>
      </c>
      <c r="B348" s="186" t="s">
        <v>239</v>
      </c>
      <c r="C348" s="187" t="s">
        <v>282</v>
      </c>
      <c r="D348" s="170">
        <v>0</v>
      </c>
      <c r="E348" s="170">
        <v>5</v>
      </c>
      <c r="F348" s="170">
        <v>1</v>
      </c>
      <c r="G348" s="171">
        <f t="shared" si="9"/>
        <v>5.0000000000000001E-3</v>
      </c>
      <c r="H348" s="170">
        <v>24</v>
      </c>
      <c r="I348" s="172">
        <f t="shared" si="10"/>
        <v>0.12</v>
      </c>
      <c r="J348" s="89"/>
    </row>
    <row r="349" spans="1:10" ht="15.75" hidden="1" customHeight="1">
      <c r="A349" s="167" t="s">
        <v>234</v>
      </c>
      <c r="B349" s="186" t="s">
        <v>239</v>
      </c>
      <c r="C349" s="175" t="s">
        <v>243</v>
      </c>
      <c r="D349" s="170">
        <v>0</v>
      </c>
      <c r="E349" s="170">
        <v>5</v>
      </c>
      <c r="F349" s="170">
        <v>1</v>
      </c>
      <c r="G349" s="171">
        <f t="shared" si="9"/>
        <v>5.0000000000000001E-3</v>
      </c>
      <c r="H349" s="170">
        <v>24</v>
      </c>
      <c r="I349" s="172">
        <f t="shared" si="10"/>
        <v>0.12</v>
      </c>
      <c r="J349" s="89"/>
    </row>
    <row r="350" spans="1:10" ht="15.75" hidden="1" customHeight="1">
      <c r="A350" s="167" t="s">
        <v>234</v>
      </c>
      <c r="B350" s="186" t="s">
        <v>239</v>
      </c>
      <c r="C350" s="175" t="s">
        <v>243</v>
      </c>
      <c r="D350" s="170">
        <v>0</v>
      </c>
      <c r="E350" s="170">
        <v>5</v>
      </c>
      <c r="F350" s="170">
        <v>1</v>
      </c>
      <c r="G350" s="171">
        <f t="shared" si="9"/>
        <v>5.0000000000000001E-3</v>
      </c>
      <c r="H350" s="170">
        <v>24</v>
      </c>
      <c r="I350" s="172">
        <f t="shared" si="10"/>
        <v>0.12</v>
      </c>
      <c r="J350" s="89"/>
    </row>
    <row r="351" spans="1:10" ht="15.75" hidden="1" customHeight="1">
      <c r="A351" s="188" t="s">
        <v>240</v>
      </c>
      <c r="B351" s="186" t="s">
        <v>241</v>
      </c>
      <c r="C351" s="187" t="s">
        <v>282</v>
      </c>
      <c r="D351" s="170">
        <v>0</v>
      </c>
      <c r="E351" s="170">
        <v>650</v>
      </c>
      <c r="F351" s="170">
        <v>1</v>
      </c>
      <c r="G351" s="171">
        <f t="shared" si="9"/>
        <v>0.65</v>
      </c>
      <c r="H351" s="170">
        <v>16</v>
      </c>
      <c r="I351" s="172">
        <f t="shared" si="10"/>
        <v>10.4</v>
      </c>
      <c r="J351" s="89"/>
    </row>
    <row r="352" spans="1:10" ht="15.75" hidden="1" customHeight="1">
      <c r="A352" s="188" t="s">
        <v>240</v>
      </c>
      <c r="B352" s="186" t="s">
        <v>241</v>
      </c>
      <c r="C352" s="169" t="s">
        <v>283</v>
      </c>
      <c r="D352" s="170">
        <v>0</v>
      </c>
      <c r="E352" s="170">
        <v>650</v>
      </c>
      <c r="F352" s="170">
        <v>1</v>
      </c>
      <c r="G352" s="171">
        <f t="shared" si="9"/>
        <v>0.65</v>
      </c>
      <c r="H352" s="170">
        <v>16</v>
      </c>
      <c r="I352" s="172">
        <f t="shared" si="10"/>
        <v>10.4</v>
      </c>
      <c r="J352" s="89"/>
    </row>
    <row r="353" spans="1:10" ht="15.75" hidden="1" customHeight="1">
      <c r="A353" s="188" t="s">
        <v>240</v>
      </c>
      <c r="B353" s="186" t="s">
        <v>241</v>
      </c>
      <c r="C353" s="173" t="s">
        <v>178</v>
      </c>
      <c r="D353" s="170">
        <v>0</v>
      </c>
      <c r="E353" s="170">
        <v>400</v>
      </c>
      <c r="F353" s="170">
        <v>1</v>
      </c>
      <c r="G353" s="171">
        <f t="shared" si="9"/>
        <v>0.4</v>
      </c>
      <c r="H353" s="170">
        <v>16</v>
      </c>
      <c r="I353" s="172">
        <f t="shared" si="10"/>
        <v>6.4</v>
      </c>
      <c r="J353" s="89"/>
    </row>
    <row r="354" spans="1:10" ht="15.75" hidden="1" customHeight="1">
      <c r="A354" s="188" t="s">
        <v>240</v>
      </c>
      <c r="B354" s="186" t="s">
        <v>241</v>
      </c>
      <c r="C354" s="173" t="s">
        <v>189</v>
      </c>
      <c r="D354" s="170">
        <v>0</v>
      </c>
      <c r="E354" s="170">
        <v>700</v>
      </c>
      <c r="F354" s="170">
        <v>1</v>
      </c>
      <c r="G354" s="171">
        <f t="shared" si="9"/>
        <v>0.7</v>
      </c>
      <c r="H354" s="170">
        <v>16</v>
      </c>
      <c r="I354" s="172">
        <f t="shared" si="10"/>
        <v>11.2</v>
      </c>
      <c r="J354" s="89"/>
    </row>
    <row r="355" spans="1:10" ht="15.75" hidden="1" customHeight="1">
      <c r="A355" s="188" t="s">
        <v>240</v>
      </c>
      <c r="B355" s="186" t="s">
        <v>241</v>
      </c>
      <c r="C355" s="175" t="s">
        <v>243</v>
      </c>
      <c r="D355" s="170">
        <v>0</v>
      </c>
      <c r="E355" s="170">
        <v>650</v>
      </c>
      <c r="F355" s="170">
        <v>1</v>
      </c>
      <c r="G355" s="171">
        <f t="shared" si="9"/>
        <v>0.65</v>
      </c>
      <c r="H355" s="170">
        <v>24</v>
      </c>
      <c r="I355" s="172">
        <f t="shared" si="10"/>
        <v>15.600000000000001</v>
      </c>
      <c r="J355" s="89"/>
    </row>
    <row r="356" spans="1:10" ht="11.25" customHeight="1">
      <c r="J356" s="89"/>
    </row>
    <row r="357" spans="1:10" ht="11.25" customHeight="1">
      <c r="J357" s="89"/>
    </row>
    <row r="358" spans="1:10" ht="11.25" customHeight="1">
      <c r="J358" s="89"/>
    </row>
    <row r="359" spans="1:10" ht="11.25" customHeight="1">
      <c r="J359" s="89"/>
    </row>
    <row r="360" spans="1:10" ht="11.25" customHeight="1">
      <c r="J360" s="89"/>
    </row>
    <row r="361" spans="1:10" ht="11.25" customHeight="1">
      <c r="J361" s="89"/>
    </row>
    <row r="362" spans="1:10" ht="11.25" customHeight="1">
      <c r="J362" s="89"/>
    </row>
    <row r="363" spans="1:10" ht="11.25" customHeight="1">
      <c r="J363" s="89"/>
    </row>
    <row r="364" spans="1:10" ht="11.25" customHeight="1">
      <c r="J364" s="89"/>
    </row>
    <row r="365" spans="1:10" ht="11.25" customHeight="1">
      <c r="J365" s="89"/>
    </row>
    <row r="366" spans="1:10" ht="11.25" customHeight="1">
      <c r="J366" s="89"/>
    </row>
    <row r="367" spans="1:10" ht="11.25" customHeight="1">
      <c r="J367" s="89"/>
    </row>
    <row r="368" spans="1:10" ht="11.25" customHeight="1">
      <c r="J368" s="89"/>
    </row>
    <row r="369" spans="10:10" ht="11.25" customHeight="1">
      <c r="J369" s="89"/>
    </row>
    <row r="370" spans="10:10" ht="11.25" customHeight="1">
      <c r="J370" s="89"/>
    </row>
    <row r="371" spans="10:10" ht="11.25" customHeight="1">
      <c r="J371" s="89"/>
    </row>
    <row r="372" spans="10:10" ht="11.25" customHeight="1">
      <c r="J372" s="89"/>
    </row>
    <row r="373" spans="10:10" ht="11.25" customHeight="1">
      <c r="J373" s="89"/>
    </row>
    <row r="374" spans="10:10" ht="11.25" customHeight="1">
      <c r="J374" s="89"/>
    </row>
    <row r="375" spans="10:10" ht="11.25" customHeight="1">
      <c r="J375" s="89"/>
    </row>
    <row r="376" spans="10:10" ht="11.25" customHeight="1">
      <c r="J376" s="89"/>
    </row>
    <row r="377" spans="10:10" ht="11.25" customHeight="1">
      <c r="J377" s="89"/>
    </row>
    <row r="378" spans="10:10" ht="11.25" customHeight="1">
      <c r="J378" s="89"/>
    </row>
    <row r="379" spans="10:10" ht="11.25" customHeight="1">
      <c r="J379" s="89"/>
    </row>
    <row r="380" spans="10:10" ht="11.25" customHeight="1">
      <c r="J380" s="89"/>
    </row>
    <row r="381" spans="10:10" ht="11.25" customHeight="1">
      <c r="J381" s="89"/>
    </row>
    <row r="382" spans="10:10" ht="11.25" customHeight="1">
      <c r="J382" s="89"/>
    </row>
    <row r="383" spans="10:10" ht="11.25" customHeight="1">
      <c r="J383" s="89"/>
    </row>
    <row r="384" spans="10:10" ht="11.25" customHeight="1">
      <c r="J384" s="89"/>
    </row>
    <row r="385" spans="10:10" ht="11.25" customHeight="1">
      <c r="J385" s="89"/>
    </row>
    <row r="386" spans="10:10" ht="11.25" customHeight="1">
      <c r="J386" s="89"/>
    </row>
    <row r="387" spans="10:10" ht="11.25" customHeight="1">
      <c r="J387" s="89"/>
    </row>
    <row r="388" spans="10:10" ht="11.25" customHeight="1">
      <c r="J388" s="89"/>
    </row>
    <row r="389" spans="10:10" ht="11.25" customHeight="1">
      <c r="J389" s="89"/>
    </row>
    <row r="390" spans="10:10" ht="11.25" customHeight="1">
      <c r="J390" s="89"/>
    </row>
    <row r="391" spans="10:10" ht="11.25" customHeight="1">
      <c r="J391" s="89"/>
    </row>
    <row r="392" spans="10:10" ht="11.25" customHeight="1">
      <c r="J392" s="89"/>
    </row>
    <row r="393" spans="10:10" ht="11.25" customHeight="1">
      <c r="J393" s="89"/>
    </row>
    <row r="394" spans="10:10" ht="11.25" customHeight="1">
      <c r="J394" s="89"/>
    </row>
    <row r="395" spans="10:10" ht="11.25" customHeight="1">
      <c r="J395" s="89"/>
    </row>
    <row r="396" spans="10:10" ht="11.25" customHeight="1">
      <c r="J396" s="89"/>
    </row>
    <row r="397" spans="10:10" ht="11.25" customHeight="1">
      <c r="J397" s="89"/>
    </row>
    <row r="398" spans="10:10" ht="11.25" customHeight="1">
      <c r="J398" s="89"/>
    </row>
    <row r="399" spans="10:10" ht="11.25" customHeight="1">
      <c r="J399" s="89"/>
    </row>
    <row r="400" spans="10:10" ht="11.25" customHeight="1">
      <c r="J400" s="89"/>
    </row>
    <row r="401" spans="10:10" ht="11.25" customHeight="1">
      <c r="J401" s="89"/>
    </row>
    <row r="402" spans="10:10" ht="11.25" customHeight="1">
      <c r="J402" s="89"/>
    </row>
    <row r="403" spans="10:10" ht="11.25" customHeight="1">
      <c r="J403" s="89"/>
    </row>
    <row r="404" spans="10:10" ht="11.25" customHeight="1">
      <c r="J404" s="89"/>
    </row>
    <row r="405" spans="10:10" ht="11.25" customHeight="1">
      <c r="J405" s="89"/>
    </row>
    <row r="406" spans="10:10" ht="11.25" customHeight="1">
      <c r="J406" s="89"/>
    </row>
    <row r="407" spans="10:10" ht="11.25" customHeight="1">
      <c r="J407" s="89"/>
    </row>
    <row r="408" spans="10:10" ht="11.25" customHeight="1">
      <c r="J408" s="89"/>
    </row>
    <row r="409" spans="10:10" ht="11.25" customHeight="1">
      <c r="J409" s="89"/>
    </row>
    <row r="410" spans="10:10" ht="11.25" customHeight="1">
      <c r="J410" s="89"/>
    </row>
    <row r="411" spans="10:10" ht="11.25" customHeight="1">
      <c r="J411" s="89"/>
    </row>
    <row r="412" spans="10:10" ht="11.25" customHeight="1">
      <c r="J412" s="89"/>
    </row>
    <row r="413" spans="10:10" ht="11.25" customHeight="1">
      <c r="J413" s="89"/>
    </row>
    <row r="414" spans="10:10" ht="11.25" customHeight="1">
      <c r="J414" s="89"/>
    </row>
    <row r="415" spans="10:10" ht="11.25" customHeight="1">
      <c r="J415" s="89"/>
    </row>
    <row r="416" spans="10:10" ht="11.25" customHeight="1">
      <c r="J416" s="89"/>
    </row>
    <row r="417" spans="10:10" ht="11.25" customHeight="1">
      <c r="J417" s="89"/>
    </row>
    <row r="418" spans="10:10" ht="11.25" customHeight="1">
      <c r="J418" s="89"/>
    </row>
    <row r="419" spans="10:10" ht="11.25" customHeight="1">
      <c r="J419" s="89"/>
    </row>
    <row r="420" spans="10:10" ht="11.25" customHeight="1">
      <c r="J420" s="89"/>
    </row>
    <row r="421" spans="10:10" ht="11.25" customHeight="1">
      <c r="J421" s="89"/>
    </row>
    <row r="422" spans="10:10" ht="11.25" customHeight="1">
      <c r="J422" s="89"/>
    </row>
    <row r="423" spans="10:10" ht="11.25" customHeight="1">
      <c r="J423" s="89"/>
    </row>
    <row r="424" spans="10:10" ht="11.25" customHeight="1">
      <c r="J424" s="89"/>
    </row>
    <row r="425" spans="10:10" ht="11.25" customHeight="1">
      <c r="J425" s="89"/>
    </row>
    <row r="426" spans="10:10" ht="11.25" customHeight="1">
      <c r="J426" s="89"/>
    </row>
    <row r="427" spans="10:10" ht="11.25" customHeight="1">
      <c r="J427" s="89"/>
    </row>
    <row r="428" spans="10:10" ht="11.25" customHeight="1">
      <c r="J428" s="89"/>
    </row>
    <row r="429" spans="10:10" ht="11.25" customHeight="1">
      <c r="J429" s="89"/>
    </row>
    <row r="430" spans="10:10" ht="11.25" customHeight="1">
      <c r="J430" s="89"/>
    </row>
    <row r="431" spans="10:10" ht="11.25" customHeight="1">
      <c r="J431" s="89"/>
    </row>
    <row r="432" spans="10:10" ht="11.25" customHeight="1">
      <c r="J432" s="89"/>
    </row>
    <row r="433" spans="10:10" ht="11.25" customHeight="1">
      <c r="J433" s="89"/>
    </row>
    <row r="434" spans="10:10" ht="11.25" customHeight="1">
      <c r="J434" s="89"/>
    </row>
    <row r="435" spans="10:10" ht="11.25" customHeight="1">
      <c r="J435" s="89"/>
    </row>
    <row r="436" spans="10:10" ht="11.25" customHeight="1">
      <c r="J436" s="89"/>
    </row>
    <row r="437" spans="10:10" ht="11.25" customHeight="1">
      <c r="J437" s="89"/>
    </row>
    <row r="438" spans="10:10" ht="11.25" customHeight="1">
      <c r="J438" s="89"/>
    </row>
    <row r="439" spans="10:10" ht="11.25" customHeight="1">
      <c r="J439" s="89"/>
    </row>
    <row r="440" spans="10:10" ht="11.25" customHeight="1">
      <c r="J440" s="89"/>
    </row>
    <row r="441" spans="10:10" ht="11.25" customHeight="1">
      <c r="J441" s="89"/>
    </row>
    <row r="442" spans="10:10" ht="11.25" customHeight="1">
      <c r="J442" s="89"/>
    </row>
    <row r="443" spans="10:10" ht="11.25" customHeight="1">
      <c r="J443" s="89"/>
    </row>
    <row r="444" spans="10:10" ht="11.25" customHeight="1">
      <c r="J444" s="89"/>
    </row>
    <row r="445" spans="10:10" ht="11.25" customHeight="1">
      <c r="J445" s="89"/>
    </row>
    <row r="446" spans="10:10" ht="11.25" customHeight="1">
      <c r="J446" s="89"/>
    </row>
    <row r="447" spans="10:10" ht="11.25" customHeight="1">
      <c r="J447" s="89"/>
    </row>
    <row r="448" spans="10:10" ht="11.25" customHeight="1">
      <c r="J448" s="89"/>
    </row>
    <row r="449" spans="10:10" ht="11.25" customHeight="1">
      <c r="J449" s="89"/>
    </row>
    <row r="450" spans="10:10" ht="11.25" customHeight="1">
      <c r="J450" s="89"/>
    </row>
    <row r="451" spans="10:10" ht="11.25" customHeight="1">
      <c r="J451" s="89"/>
    </row>
    <row r="452" spans="10:10" ht="11.25" customHeight="1">
      <c r="J452" s="89"/>
    </row>
    <row r="453" spans="10:10" ht="11.25" customHeight="1">
      <c r="J453" s="89"/>
    </row>
    <row r="454" spans="10:10" ht="11.25" customHeight="1">
      <c r="J454" s="89"/>
    </row>
    <row r="455" spans="10:10" ht="11.25" customHeight="1">
      <c r="J455" s="89"/>
    </row>
    <row r="456" spans="10:10" ht="11.25" customHeight="1">
      <c r="J456" s="89"/>
    </row>
    <row r="457" spans="10:10" ht="11.25" customHeight="1">
      <c r="J457" s="89"/>
    </row>
    <row r="458" spans="10:10" ht="11.25" customHeight="1">
      <c r="J458" s="89"/>
    </row>
    <row r="459" spans="10:10" ht="11.25" customHeight="1">
      <c r="J459" s="89"/>
    </row>
    <row r="460" spans="10:10" ht="11.25" customHeight="1">
      <c r="J460" s="89"/>
    </row>
    <row r="461" spans="10:10" ht="11.25" customHeight="1">
      <c r="J461" s="89"/>
    </row>
    <row r="462" spans="10:10" ht="11.25" customHeight="1">
      <c r="J462" s="89"/>
    </row>
    <row r="463" spans="10:10" ht="11.25" customHeight="1">
      <c r="J463" s="89"/>
    </row>
    <row r="464" spans="10:10" ht="11.25" customHeight="1">
      <c r="J464" s="89"/>
    </row>
    <row r="465" spans="10:10" ht="11.25" customHeight="1">
      <c r="J465" s="89"/>
    </row>
    <row r="466" spans="10:10" ht="11.25" customHeight="1">
      <c r="J466" s="89"/>
    </row>
    <row r="467" spans="10:10" ht="11.25" customHeight="1">
      <c r="J467" s="89"/>
    </row>
    <row r="468" spans="10:10" ht="11.25" customHeight="1">
      <c r="J468" s="89"/>
    </row>
    <row r="469" spans="10:10" ht="11.25" customHeight="1">
      <c r="J469" s="89"/>
    </row>
    <row r="470" spans="10:10" ht="11.25" customHeight="1">
      <c r="J470" s="89"/>
    </row>
    <row r="471" spans="10:10" ht="11.25" customHeight="1">
      <c r="J471" s="89"/>
    </row>
    <row r="472" spans="10:10" ht="11.25" customHeight="1">
      <c r="J472" s="89"/>
    </row>
    <row r="473" spans="10:10" ht="11.25" customHeight="1">
      <c r="J473" s="89"/>
    </row>
    <row r="474" spans="10:10" ht="11.25" customHeight="1">
      <c r="J474" s="89"/>
    </row>
    <row r="475" spans="10:10" ht="11.25" customHeight="1">
      <c r="J475" s="89"/>
    </row>
    <row r="476" spans="10:10" ht="11.25" customHeight="1">
      <c r="J476" s="89"/>
    </row>
    <row r="477" spans="10:10" ht="11.25" customHeight="1">
      <c r="J477" s="89"/>
    </row>
    <row r="478" spans="10:10" ht="11.25" customHeight="1">
      <c r="J478" s="89"/>
    </row>
    <row r="479" spans="10:10" ht="11.25" customHeight="1">
      <c r="J479" s="89"/>
    </row>
    <row r="480" spans="10:10" ht="11.25" customHeight="1">
      <c r="J480" s="89"/>
    </row>
    <row r="481" spans="10:10" ht="11.25" customHeight="1">
      <c r="J481" s="89"/>
    </row>
    <row r="482" spans="10:10" ht="11.25" customHeight="1">
      <c r="J482" s="89"/>
    </row>
    <row r="483" spans="10:10" ht="11.25" customHeight="1">
      <c r="J483" s="89"/>
    </row>
    <row r="484" spans="10:10" ht="11.25" customHeight="1">
      <c r="J484" s="89"/>
    </row>
    <row r="485" spans="10:10" ht="11.25" customHeight="1">
      <c r="J485" s="89"/>
    </row>
    <row r="486" spans="10:10" ht="11.25" customHeight="1">
      <c r="J486" s="89"/>
    </row>
    <row r="487" spans="10:10" ht="11.25" customHeight="1">
      <c r="J487" s="89"/>
    </row>
    <row r="488" spans="10:10" ht="11.25" customHeight="1">
      <c r="J488" s="89"/>
    </row>
    <row r="489" spans="10:10" ht="11.25" customHeight="1">
      <c r="J489" s="89"/>
    </row>
    <row r="490" spans="10:10" ht="11.25" customHeight="1">
      <c r="J490" s="89"/>
    </row>
    <row r="491" spans="10:10" ht="11.25" customHeight="1">
      <c r="J491" s="89"/>
    </row>
    <row r="492" spans="10:10" ht="11.25" customHeight="1">
      <c r="J492" s="89"/>
    </row>
    <row r="493" spans="10:10" ht="11.25" customHeight="1">
      <c r="J493" s="89"/>
    </row>
    <row r="494" spans="10:10" ht="11.25" customHeight="1">
      <c r="J494" s="89"/>
    </row>
    <row r="495" spans="10:10" ht="11.25" customHeight="1">
      <c r="J495" s="89"/>
    </row>
    <row r="496" spans="10:10" ht="11.25" customHeight="1">
      <c r="J496" s="89"/>
    </row>
    <row r="497" spans="10:10" ht="11.25" customHeight="1">
      <c r="J497" s="89"/>
    </row>
    <row r="498" spans="10:10" ht="11.25" customHeight="1">
      <c r="J498" s="89"/>
    </row>
    <row r="499" spans="10:10" ht="11.25" customHeight="1">
      <c r="J499" s="89"/>
    </row>
    <row r="500" spans="10:10" ht="11.25" customHeight="1">
      <c r="J500" s="89"/>
    </row>
    <row r="501" spans="10:10" ht="11.25" customHeight="1">
      <c r="J501" s="89"/>
    </row>
    <row r="502" spans="10:10" ht="11.25" customHeight="1">
      <c r="J502" s="89"/>
    </row>
    <row r="503" spans="10:10" ht="11.25" customHeight="1">
      <c r="J503" s="89"/>
    </row>
    <row r="504" spans="10:10" ht="11.25" customHeight="1">
      <c r="J504" s="89"/>
    </row>
    <row r="505" spans="10:10" ht="11.25" customHeight="1">
      <c r="J505" s="89"/>
    </row>
    <row r="506" spans="10:10" ht="11.25" customHeight="1">
      <c r="J506" s="89"/>
    </row>
    <row r="507" spans="10:10" ht="11.25" customHeight="1">
      <c r="J507" s="89"/>
    </row>
    <row r="508" spans="10:10" ht="11.25" customHeight="1">
      <c r="J508" s="89"/>
    </row>
    <row r="509" spans="10:10" ht="11.25" customHeight="1">
      <c r="J509" s="89"/>
    </row>
    <row r="510" spans="10:10" ht="11.25" customHeight="1">
      <c r="J510" s="89"/>
    </row>
    <row r="511" spans="10:10" ht="11.25" customHeight="1">
      <c r="J511" s="89"/>
    </row>
    <row r="512" spans="10:10" ht="11.25" customHeight="1">
      <c r="J512" s="89"/>
    </row>
    <row r="513" spans="10:10" ht="11.25" customHeight="1">
      <c r="J513" s="89"/>
    </row>
    <row r="514" spans="10:10" ht="11.25" customHeight="1">
      <c r="J514" s="89"/>
    </row>
    <row r="515" spans="10:10" ht="11.25" customHeight="1">
      <c r="J515" s="89"/>
    </row>
    <row r="516" spans="10:10" ht="11.25" customHeight="1">
      <c r="J516" s="89"/>
    </row>
    <row r="517" spans="10:10" ht="11.25" customHeight="1">
      <c r="J517" s="89"/>
    </row>
    <row r="518" spans="10:10" ht="11.25" customHeight="1">
      <c r="J518" s="89"/>
    </row>
    <row r="519" spans="10:10" ht="11.25" customHeight="1">
      <c r="J519" s="89"/>
    </row>
    <row r="520" spans="10:10" ht="11.25" customHeight="1">
      <c r="J520" s="89"/>
    </row>
    <row r="521" spans="10:10" ht="11.25" customHeight="1">
      <c r="J521" s="89"/>
    </row>
    <row r="522" spans="10:10" ht="11.25" customHeight="1">
      <c r="J522" s="89"/>
    </row>
    <row r="523" spans="10:10" ht="11.25" customHeight="1">
      <c r="J523" s="89"/>
    </row>
    <row r="524" spans="10:10" ht="11.25" customHeight="1">
      <c r="J524" s="89"/>
    </row>
    <row r="525" spans="10:10" ht="11.25" customHeight="1">
      <c r="J525" s="89"/>
    </row>
    <row r="526" spans="10:10" ht="11.25" customHeight="1">
      <c r="J526" s="89"/>
    </row>
    <row r="527" spans="10:10" ht="11.25" customHeight="1">
      <c r="J527" s="89"/>
    </row>
    <row r="528" spans="10:10" ht="11.25" customHeight="1">
      <c r="J528" s="89"/>
    </row>
    <row r="529" spans="10:10" ht="11.25" customHeight="1">
      <c r="J529" s="89"/>
    </row>
    <row r="530" spans="10:10" ht="11.25" customHeight="1">
      <c r="J530" s="89"/>
    </row>
    <row r="531" spans="10:10" ht="11.25" customHeight="1">
      <c r="J531" s="89"/>
    </row>
    <row r="532" spans="10:10" ht="11.25" customHeight="1">
      <c r="J532" s="89"/>
    </row>
    <row r="533" spans="10:10" ht="11.25" customHeight="1">
      <c r="J533" s="89"/>
    </row>
    <row r="534" spans="10:10" ht="11.25" customHeight="1">
      <c r="J534" s="89"/>
    </row>
    <row r="535" spans="10:10" ht="11.25" customHeight="1">
      <c r="J535" s="89"/>
    </row>
    <row r="536" spans="10:10" ht="11.25" customHeight="1">
      <c r="J536" s="89"/>
    </row>
    <row r="537" spans="10:10" ht="11.25" customHeight="1">
      <c r="J537" s="89"/>
    </row>
    <row r="538" spans="10:10" ht="11.25" customHeight="1">
      <c r="J538" s="89"/>
    </row>
    <row r="539" spans="10:10" ht="11.25" customHeight="1">
      <c r="J539" s="89"/>
    </row>
    <row r="540" spans="10:10" ht="11.25" customHeight="1">
      <c r="J540" s="89"/>
    </row>
    <row r="541" spans="10:10" ht="11.25" customHeight="1">
      <c r="J541" s="89"/>
    </row>
    <row r="542" spans="10:10" ht="11.25" customHeight="1">
      <c r="J542" s="89"/>
    </row>
    <row r="543" spans="10:10" ht="11.25" customHeight="1">
      <c r="J543" s="89"/>
    </row>
    <row r="544" spans="10:10" ht="11.25" customHeight="1">
      <c r="J544" s="89"/>
    </row>
    <row r="545" spans="10:10" ht="11.25" customHeight="1">
      <c r="J545" s="89"/>
    </row>
    <row r="546" spans="10:10" ht="11.25" customHeight="1">
      <c r="J546" s="89"/>
    </row>
    <row r="547" spans="10:10" ht="11.25" customHeight="1">
      <c r="J547" s="89"/>
    </row>
    <row r="548" spans="10:10" ht="11.25" customHeight="1">
      <c r="J548" s="89"/>
    </row>
    <row r="549" spans="10:10" ht="11.25" customHeight="1">
      <c r="J549" s="89"/>
    </row>
    <row r="550" spans="10:10" ht="11.25" customHeight="1">
      <c r="J550" s="89"/>
    </row>
    <row r="551" spans="10:10" ht="11.25" customHeight="1">
      <c r="J551" s="89"/>
    </row>
    <row r="552" spans="10:10" ht="11.25" customHeight="1">
      <c r="J552" s="89"/>
    </row>
    <row r="553" spans="10:10" ht="11.25" customHeight="1">
      <c r="J553" s="89"/>
    </row>
    <row r="554" spans="10:10" ht="11.25" customHeight="1">
      <c r="J554" s="89"/>
    </row>
    <row r="555" spans="10:10" ht="11.25" customHeight="1">
      <c r="J555" s="89"/>
    </row>
    <row r="556" spans="10:10" ht="11.25" customHeight="1">
      <c r="J556" s="89"/>
    </row>
    <row r="557" spans="10:10" ht="11.25" customHeight="1">
      <c r="J557" s="89"/>
    </row>
    <row r="558" spans="10:10" ht="11.25" customHeight="1">
      <c r="J558" s="89"/>
    </row>
    <row r="559" spans="10:10" ht="11.25" customHeight="1">
      <c r="J559" s="89"/>
    </row>
    <row r="560" spans="10:10" ht="11.25" customHeight="1">
      <c r="J560" s="89"/>
    </row>
    <row r="561" spans="10:10" ht="11.25" customHeight="1">
      <c r="J561" s="89"/>
    </row>
    <row r="562" spans="10:10" ht="11.25" customHeight="1">
      <c r="J562" s="89"/>
    </row>
    <row r="563" spans="10:10" ht="11.25" customHeight="1">
      <c r="J563" s="89"/>
    </row>
    <row r="564" spans="10:10" ht="11.25" customHeight="1">
      <c r="J564" s="89"/>
    </row>
    <row r="565" spans="10:10" ht="11.25" customHeight="1">
      <c r="J565" s="89"/>
    </row>
    <row r="566" spans="10:10" ht="11.25" customHeight="1">
      <c r="J566" s="89"/>
    </row>
    <row r="567" spans="10:10" ht="11.25" customHeight="1">
      <c r="J567" s="89"/>
    </row>
    <row r="568" spans="10:10" ht="11.25" customHeight="1">
      <c r="J568" s="89"/>
    </row>
    <row r="569" spans="10:10" ht="11.25" customHeight="1">
      <c r="J569" s="89"/>
    </row>
    <row r="570" spans="10:10" ht="11.25" customHeight="1">
      <c r="J570" s="89"/>
    </row>
    <row r="571" spans="10:10" ht="11.25" customHeight="1">
      <c r="J571" s="89"/>
    </row>
    <row r="572" spans="10:10" ht="11.25" customHeight="1">
      <c r="J572" s="89"/>
    </row>
    <row r="573" spans="10:10" ht="11.25" customHeight="1">
      <c r="J573" s="89"/>
    </row>
    <row r="574" spans="10:10" ht="11.25" customHeight="1">
      <c r="J574" s="89"/>
    </row>
    <row r="575" spans="10:10" ht="11.25" customHeight="1">
      <c r="J575" s="89"/>
    </row>
    <row r="576" spans="10:10" ht="11.25" customHeight="1">
      <c r="J576" s="89"/>
    </row>
    <row r="577" spans="10:10" ht="11.25" customHeight="1">
      <c r="J577" s="89"/>
    </row>
    <row r="578" spans="10:10" ht="11.25" customHeight="1">
      <c r="J578" s="89"/>
    </row>
    <row r="579" spans="10:10" ht="11.25" customHeight="1">
      <c r="J579" s="89"/>
    </row>
    <row r="580" spans="10:10" ht="11.25" customHeight="1">
      <c r="J580" s="89"/>
    </row>
    <row r="581" spans="10:10" ht="11.25" customHeight="1">
      <c r="J581" s="89"/>
    </row>
    <row r="582" spans="10:10" ht="11.25" customHeight="1">
      <c r="J582" s="89"/>
    </row>
    <row r="583" spans="10:10" ht="11.25" customHeight="1">
      <c r="J583" s="89"/>
    </row>
    <row r="584" spans="10:10" ht="11.25" customHeight="1">
      <c r="J584" s="89"/>
    </row>
    <row r="585" spans="10:10" ht="11.25" customHeight="1">
      <c r="J585" s="89"/>
    </row>
    <row r="586" spans="10:10" ht="11.25" customHeight="1">
      <c r="J586" s="89"/>
    </row>
    <row r="587" spans="10:10" ht="11.25" customHeight="1">
      <c r="J587" s="89"/>
    </row>
    <row r="588" spans="10:10" ht="11.25" customHeight="1">
      <c r="J588" s="89"/>
    </row>
    <row r="589" spans="10:10" ht="11.25" customHeight="1">
      <c r="J589" s="89"/>
    </row>
    <row r="590" spans="10:10" ht="11.25" customHeight="1">
      <c r="J590" s="89"/>
    </row>
    <row r="591" spans="10:10" ht="11.25" customHeight="1">
      <c r="J591" s="89"/>
    </row>
    <row r="592" spans="10:10" ht="11.25" customHeight="1">
      <c r="J592" s="89"/>
    </row>
    <row r="593" spans="10:10" ht="11.25" customHeight="1">
      <c r="J593" s="89"/>
    </row>
    <row r="594" spans="10:10" ht="11.25" customHeight="1">
      <c r="J594" s="89"/>
    </row>
    <row r="595" spans="10:10" ht="11.25" customHeight="1">
      <c r="J595" s="89"/>
    </row>
    <row r="596" spans="10:10" ht="11.25" customHeight="1">
      <c r="J596" s="89"/>
    </row>
    <row r="597" spans="10:10" ht="11.25" customHeight="1">
      <c r="J597" s="89"/>
    </row>
    <row r="598" spans="10:10" ht="11.25" customHeight="1">
      <c r="J598" s="89"/>
    </row>
    <row r="599" spans="10:10" ht="11.25" customHeight="1">
      <c r="J599" s="89"/>
    </row>
    <row r="600" spans="10:10" ht="11.25" customHeight="1">
      <c r="J600" s="89"/>
    </row>
    <row r="601" spans="10:10" ht="11.25" customHeight="1">
      <c r="J601" s="89"/>
    </row>
    <row r="602" spans="10:10" ht="11.25" customHeight="1">
      <c r="J602" s="89"/>
    </row>
    <row r="603" spans="10:10" ht="11.25" customHeight="1">
      <c r="J603" s="89"/>
    </row>
    <row r="604" spans="10:10" ht="11.25" customHeight="1">
      <c r="J604" s="89"/>
    </row>
    <row r="605" spans="10:10" ht="11.25" customHeight="1">
      <c r="J605" s="89"/>
    </row>
    <row r="606" spans="10:10" ht="11.25" customHeight="1">
      <c r="J606" s="89"/>
    </row>
    <row r="607" spans="10:10" ht="11.25" customHeight="1">
      <c r="J607" s="89"/>
    </row>
    <row r="608" spans="10:10" ht="11.25" customHeight="1">
      <c r="J608" s="89"/>
    </row>
    <row r="609" spans="10:10" ht="11.25" customHeight="1">
      <c r="J609" s="89"/>
    </row>
    <row r="610" spans="10:10" ht="11.25" customHeight="1">
      <c r="J610" s="89"/>
    </row>
    <row r="611" spans="10:10" ht="11.25" customHeight="1">
      <c r="J611" s="89"/>
    </row>
    <row r="612" spans="10:10" ht="11.25" customHeight="1">
      <c r="J612" s="89"/>
    </row>
    <row r="613" spans="10:10" ht="11.25" customHeight="1">
      <c r="J613" s="89"/>
    </row>
    <row r="614" spans="10:10" ht="11.25" customHeight="1">
      <c r="J614" s="89"/>
    </row>
    <row r="615" spans="10:10" ht="11.25" customHeight="1">
      <c r="J615" s="89"/>
    </row>
    <row r="616" spans="10:10" ht="11.25" customHeight="1">
      <c r="J616" s="89"/>
    </row>
    <row r="617" spans="10:10" ht="11.25" customHeight="1">
      <c r="J617" s="89"/>
    </row>
    <row r="618" spans="10:10" ht="11.25" customHeight="1">
      <c r="J618" s="89"/>
    </row>
    <row r="619" spans="10:10" ht="11.25" customHeight="1">
      <c r="J619" s="89"/>
    </row>
    <row r="620" spans="10:10" ht="11.25" customHeight="1">
      <c r="J620" s="89"/>
    </row>
    <row r="621" spans="10:10" ht="11.25" customHeight="1">
      <c r="J621" s="89"/>
    </row>
    <row r="622" spans="10:10" ht="11.25" customHeight="1">
      <c r="J622" s="89"/>
    </row>
    <row r="623" spans="10:10" ht="11.25" customHeight="1">
      <c r="J623" s="89"/>
    </row>
    <row r="624" spans="10:10" ht="11.25" customHeight="1">
      <c r="J624" s="89"/>
    </row>
    <row r="625" spans="10:10" ht="11.25" customHeight="1">
      <c r="J625" s="89"/>
    </row>
    <row r="626" spans="10:10" ht="11.25" customHeight="1">
      <c r="J626" s="89"/>
    </row>
    <row r="627" spans="10:10" ht="11.25" customHeight="1">
      <c r="J627" s="89"/>
    </row>
    <row r="628" spans="10:10" ht="11.25" customHeight="1">
      <c r="J628" s="89"/>
    </row>
    <row r="629" spans="10:10" ht="11.25" customHeight="1">
      <c r="J629" s="89"/>
    </row>
    <row r="630" spans="10:10" ht="11.25" customHeight="1">
      <c r="J630" s="89"/>
    </row>
    <row r="631" spans="10:10" ht="11.25" customHeight="1">
      <c r="J631" s="89"/>
    </row>
    <row r="632" spans="10:10" ht="11.25" customHeight="1">
      <c r="J632" s="89"/>
    </row>
    <row r="633" spans="10:10" ht="11.25" customHeight="1">
      <c r="J633" s="89"/>
    </row>
    <row r="634" spans="10:10" ht="11.25" customHeight="1">
      <c r="J634" s="89"/>
    </row>
    <row r="635" spans="10:10" ht="11.25" customHeight="1">
      <c r="J635" s="89"/>
    </row>
    <row r="636" spans="10:10" ht="11.25" customHeight="1">
      <c r="J636" s="89"/>
    </row>
    <row r="637" spans="10:10" ht="11.25" customHeight="1">
      <c r="J637" s="89"/>
    </row>
    <row r="638" spans="10:10" ht="11.25" customHeight="1">
      <c r="J638" s="89"/>
    </row>
    <row r="639" spans="10:10" ht="11.25" customHeight="1">
      <c r="J639" s="89"/>
    </row>
    <row r="640" spans="10:10" ht="11.25" customHeight="1">
      <c r="J640" s="89"/>
    </row>
    <row r="641" spans="10:10" ht="11.25" customHeight="1">
      <c r="J641" s="89"/>
    </row>
    <row r="642" spans="10:10" ht="11.25" customHeight="1">
      <c r="J642" s="89"/>
    </row>
    <row r="643" spans="10:10" ht="11.25" customHeight="1">
      <c r="J643" s="89"/>
    </row>
    <row r="644" spans="10:10" ht="11.25" customHeight="1">
      <c r="J644" s="89"/>
    </row>
    <row r="645" spans="10:10" ht="11.25" customHeight="1">
      <c r="J645" s="89"/>
    </row>
    <row r="646" spans="10:10" ht="11.25" customHeight="1">
      <c r="J646" s="89"/>
    </row>
    <row r="647" spans="10:10" ht="11.25" customHeight="1">
      <c r="J647" s="89"/>
    </row>
    <row r="648" spans="10:10" ht="11.25" customHeight="1">
      <c r="J648" s="89"/>
    </row>
    <row r="649" spans="10:10" ht="11.25" customHeight="1">
      <c r="J649" s="89"/>
    </row>
    <row r="650" spans="10:10" ht="11.25" customHeight="1">
      <c r="J650" s="89"/>
    </row>
    <row r="651" spans="10:10" ht="11.25" customHeight="1">
      <c r="J651" s="89"/>
    </row>
    <row r="652" spans="10:10" ht="11.25" customHeight="1">
      <c r="J652" s="89"/>
    </row>
    <row r="653" spans="10:10" ht="11.25" customHeight="1">
      <c r="J653" s="89"/>
    </row>
    <row r="654" spans="10:10" ht="11.25" customHeight="1">
      <c r="J654" s="89"/>
    </row>
    <row r="655" spans="10:10" ht="11.25" customHeight="1">
      <c r="J655" s="89"/>
    </row>
    <row r="656" spans="10:10" ht="11.25" customHeight="1">
      <c r="J656" s="89"/>
    </row>
    <row r="657" spans="10:10" ht="11.25" customHeight="1">
      <c r="J657" s="89"/>
    </row>
    <row r="658" spans="10:10" ht="11.25" customHeight="1">
      <c r="J658" s="89"/>
    </row>
    <row r="659" spans="10:10" ht="11.25" customHeight="1">
      <c r="J659" s="89"/>
    </row>
    <row r="660" spans="10:10" ht="11.25" customHeight="1">
      <c r="J660" s="89"/>
    </row>
    <row r="661" spans="10:10" ht="11.25" customHeight="1">
      <c r="J661" s="89"/>
    </row>
    <row r="662" spans="10:10" ht="11.25" customHeight="1">
      <c r="J662" s="89"/>
    </row>
    <row r="663" spans="10:10" ht="11.25" customHeight="1">
      <c r="J663" s="89"/>
    </row>
    <row r="664" spans="10:10" ht="11.25" customHeight="1">
      <c r="J664" s="89"/>
    </row>
    <row r="665" spans="10:10" ht="11.25" customHeight="1">
      <c r="J665" s="89"/>
    </row>
    <row r="666" spans="10:10" ht="11.25" customHeight="1">
      <c r="J666" s="89"/>
    </row>
    <row r="667" spans="10:10" ht="11.25" customHeight="1">
      <c r="J667" s="89"/>
    </row>
    <row r="668" spans="10:10" ht="11.25" customHeight="1">
      <c r="J668" s="89"/>
    </row>
    <row r="669" spans="10:10" ht="11.25" customHeight="1">
      <c r="J669" s="89"/>
    </row>
    <row r="670" spans="10:10" ht="11.25" customHeight="1">
      <c r="J670" s="89"/>
    </row>
    <row r="671" spans="10:10" ht="11.25" customHeight="1">
      <c r="J671" s="89"/>
    </row>
    <row r="672" spans="10:10" ht="11.25" customHeight="1">
      <c r="J672" s="89"/>
    </row>
    <row r="673" spans="10:10" ht="11.25" customHeight="1">
      <c r="J673" s="89"/>
    </row>
    <row r="674" spans="10:10" ht="11.25" customHeight="1">
      <c r="J674" s="89"/>
    </row>
    <row r="675" spans="10:10" ht="11.25" customHeight="1">
      <c r="J675" s="89"/>
    </row>
    <row r="676" spans="10:10" ht="11.25" customHeight="1">
      <c r="J676" s="89"/>
    </row>
    <row r="677" spans="10:10" ht="11.25" customHeight="1">
      <c r="J677" s="89"/>
    </row>
    <row r="678" spans="10:10" ht="11.25" customHeight="1">
      <c r="J678" s="89"/>
    </row>
    <row r="679" spans="10:10" ht="11.25" customHeight="1">
      <c r="J679" s="89"/>
    </row>
    <row r="680" spans="10:10" ht="11.25" customHeight="1">
      <c r="J680" s="89"/>
    </row>
    <row r="681" spans="10:10" ht="11.25" customHeight="1">
      <c r="J681" s="89"/>
    </row>
    <row r="682" spans="10:10" ht="11.25" customHeight="1">
      <c r="J682" s="89"/>
    </row>
    <row r="683" spans="10:10" ht="11.25" customHeight="1">
      <c r="J683" s="89"/>
    </row>
    <row r="684" spans="10:10" ht="11.25" customHeight="1">
      <c r="J684" s="89"/>
    </row>
    <row r="685" spans="10:10" ht="11.25" customHeight="1">
      <c r="J685" s="89"/>
    </row>
    <row r="686" spans="10:10" ht="11.25" customHeight="1">
      <c r="J686" s="89"/>
    </row>
    <row r="687" spans="10:10" ht="11.25" customHeight="1">
      <c r="J687" s="89"/>
    </row>
    <row r="688" spans="10:10" ht="11.25" customHeight="1">
      <c r="J688" s="89"/>
    </row>
    <row r="689" spans="10:10" ht="11.25" customHeight="1">
      <c r="J689" s="89"/>
    </row>
    <row r="690" spans="10:10" ht="11.25" customHeight="1">
      <c r="J690" s="89"/>
    </row>
    <row r="691" spans="10:10" ht="11.25" customHeight="1">
      <c r="J691" s="89"/>
    </row>
    <row r="692" spans="10:10" ht="11.25" customHeight="1">
      <c r="J692" s="89"/>
    </row>
    <row r="693" spans="10:10" ht="11.25" customHeight="1">
      <c r="J693" s="89"/>
    </row>
    <row r="694" spans="10:10" ht="11.25" customHeight="1">
      <c r="J694" s="89"/>
    </row>
    <row r="695" spans="10:10" ht="11.25" customHeight="1">
      <c r="J695" s="89"/>
    </row>
    <row r="696" spans="10:10" ht="11.25" customHeight="1">
      <c r="J696" s="89"/>
    </row>
    <row r="697" spans="10:10" ht="11.25" customHeight="1">
      <c r="J697" s="89"/>
    </row>
    <row r="698" spans="10:10" ht="11.25" customHeight="1">
      <c r="J698" s="89"/>
    </row>
    <row r="699" spans="10:10" ht="11.25" customHeight="1">
      <c r="J699" s="89"/>
    </row>
    <row r="700" spans="10:10" ht="11.25" customHeight="1">
      <c r="J700" s="89"/>
    </row>
    <row r="701" spans="10:10" ht="11.25" customHeight="1">
      <c r="J701" s="89"/>
    </row>
    <row r="702" spans="10:10" ht="11.25" customHeight="1">
      <c r="J702" s="89"/>
    </row>
    <row r="703" spans="10:10" ht="11.25" customHeight="1">
      <c r="J703" s="89"/>
    </row>
    <row r="704" spans="10:10" ht="11.25" customHeight="1">
      <c r="J704" s="89"/>
    </row>
    <row r="705" spans="10:10" ht="11.25" customHeight="1">
      <c r="J705" s="89"/>
    </row>
    <row r="706" spans="10:10" ht="11.25" customHeight="1">
      <c r="J706" s="89"/>
    </row>
    <row r="707" spans="10:10" ht="11.25" customHeight="1">
      <c r="J707" s="89"/>
    </row>
    <row r="708" spans="10:10" ht="11.25" customHeight="1">
      <c r="J708" s="89"/>
    </row>
    <row r="709" spans="10:10" ht="11.25" customHeight="1">
      <c r="J709" s="89"/>
    </row>
    <row r="710" spans="10:10" ht="11.25" customHeight="1">
      <c r="J710" s="89"/>
    </row>
    <row r="711" spans="10:10" ht="11.25" customHeight="1">
      <c r="J711" s="89"/>
    </row>
    <row r="712" spans="10:10" ht="11.25" customHeight="1">
      <c r="J712" s="89"/>
    </row>
    <row r="713" spans="10:10" ht="11.25" customHeight="1">
      <c r="J713" s="89"/>
    </row>
    <row r="714" spans="10:10" ht="11.25" customHeight="1">
      <c r="J714" s="89"/>
    </row>
    <row r="715" spans="10:10" ht="11.25" customHeight="1">
      <c r="J715" s="89"/>
    </row>
    <row r="716" spans="10:10" ht="11.25" customHeight="1">
      <c r="J716" s="89"/>
    </row>
    <row r="717" spans="10:10" ht="11.25" customHeight="1">
      <c r="J717" s="89"/>
    </row>
    <row r="718" spans="10:10" ht="11.25" customHeight="1">
      <c r="J718" s="89"/>
    </row>
    <row r="719" spans="10:10" ht="11.25" customHeight="1">
      <c r="J719" s="89"/>
    </row>
    <row r="720" spans="10:10" ht="11.25" customHeight="1">
      <c r="J720" s="89"/>
    </row>
    <row r="721" spans="10:10" ht="11.25" customHeight="1">
      <c r="J721" s="89"/>
    </row>
    <row r="722" spans="10:10" ht="11.25" customHeight="1">
      <c r="J722" s="89"/>
    </row>
    <row r="723" spans="10:10" ht="11.25" customHeight="1">
      <c r="J723" s="89"/>
    </row>
    <row r="724" spans="10:10" ht="11.25" customHeight="1">
      <c r="J724" s="89"/>
    </row>
    <row r="725" spans="10:10" ht="11.25" customHeight="1">
      <c r="J725" s="89"/>
    </row>
    <row r="726" spans="10:10" ht="11.25" customHeight="1">
      <c r="J726" s="89"/>
    </row>
    <row r="727" spans="10:10" ht="11.25" customHeight="1">
      <c r="J727" s="89"/>
    </row>
    <row r="728" spans="10:10" ht="11.25" customHeight="1">
      <c r="J728" s="89"/>
    </row>
    <row r="729" spans="10:10" ht="11.25" customHeight="1">
      <c r="J729" s="89"/>
    </row>
    <row r="730" spans="10:10" ht="11.25" customHeight="1">
      <c r="J730" s="89"/>
    </row>
    <row r="731" spans="10:10" ht="11.25" customHeight="1">
      <c r="J731" s="89"/>
    </row>
    <row r="732" spans="10:10" ht="11.25" customHeight="1">
      <c r="J732" s="89"/>
    </row>
    <row r="733" spans="10:10" ht="11.25" customHeight="1">
      <c r="J733" s="89"/>
    </row>
    <row r="734" spans="10:10" ht="11.25" customHeight="1">
      <c r="J734" s="89"/>
    </row>
    <row r="735" spans="10:10" ht="11.25" customHeight="1">
      <c r="J735" s="89"/>
    </row>
    <row r="736" spans="10:10" ht="11.25" customHeight="1">
      <c r="J736" s="89"/>
    </row>
    <row r="737" spans="10:10" ht="11.25" customHeight="1">
      <c r="J737" s="89"/>
    </row>
    <row r="738" spans="10:10" ht="11.25" customHeight="1">
      <c r="J738" s="89"/>
    </row>
    <row r="739" spans="10:10" ht="11.25" customHeight="1">
      <c r="J739" s="89"/>
    </row>
    <row r="740" spans="10:10" ht="11.25" customHeight="1">
      <c r="J740" s="89"/>
    </row>
    <row r="741" spans="10:10" ht="11.25" customHeight="1">
      <c r="J741" s="89"/>
    </row>
    <row r="742" spans="10:10" ht="11.25" customHeight="1">
      <c r="J742" s="89"/>
    </row>
    <row r="743" spans="10:10" ht="11.25" customHeight="1">
      <c r="J743" s="89"/>
    </row>
    <row r="744" spans="10:10" ht="11.25" customHeight="1">
      <c r="J744" s="89"/>
    </row>
    <row r="745" spans="10:10" ht="11.25" customHeight="1">
      <c r="J745" s="89"/>
    </row>
    <row r="746" spans="10:10" ht="11.25" customHeight="1">
      <c r="J746" s="89"/>
    </row>
    <row r="747" spans="10:10" ht="11.25" customHeight="1">
      <c r="J747" s="89"/>
    </row>
    <row r="748" spans="10:10" ht="11.25" customHeight="1">
      <c r="J748" s="89"/>
    </row>
    <row r="749" spans="10:10" ht="11.25" customHeight="1">
      <c r="J749" s="89"/>
    </row>
    <row r="750" spans="10:10" ht="11.25" customHeight="1">
      <c r="J750" s="89"/>
    </row>
    <row r="751" spans="10:10" ht="11.25" customHeight="1">
      <c r="J751" s="89"/>
    </row>
    <row r="752" spans="10:10" ht="11.25" customHeight="1">
      <c r="J752" s="89"/>
    </row>
    <row r="753" spans="10:10" ht="11.25" customHeight="1">
      <c r="J753" s="89"/>
    </row>
    <row r="754" spans="10:10" ht="11.25" customHeight="1">
      <c r="J754" s="89"/>
    </row>
    <row r="755" spans="10:10" ht="11.25" customHeight="1">
      <c r="J755" s="89"/>
    </row>
    <row r="756" spans="10:10" ht="11.25" customHeight="1">
      <c r="J756" s="89"/>
    </row>
    <row r="757" spans="10:10" ht="11.25" customHeight="1">
      <c r="J757" s="89"/>
    </row>
    <row r="758" spans="10:10" ht="11.25" customHeight="1">
      <c r="J758" s="89"/>
    </row>
    <row r="759" spans="10:10" ht="11.25" customHeight="1">
      <c r="J759" s="89"/>
    </row>
    <row r="760" spans="10:10" ht="11.25" customHeight="1">
      <c r="J760" s="89"/>
    </row>
    <row r="761" spans="10:10" ht="11.25" customHeight="1">
      <c r="J761" s="89"/>
    </row>
    <row r="762" spans="10:10" ht="11.25" customHeight="1">
      <c r="J762" s="89"/>
    </row>
    <row r="763" spans="10:10" ht="11.25" customHeight="1">
      <c r="J763" s="89"/>
    </row>
    <row r="764" spans="10:10" ht="11.25" customHeight="1">
      <c r="J764" s="89"/>
    </row>
    <row r="765" spans="10:10" ht="11.25" customHeight="1">
      <c r="J765" s="89"/>
    </row>
    <row r="766" spans="10:10" ht="11.25" customHeight="1">
      <c r="J766" s="89"/>
    </row>
    <row r="767" spans="10:10" ht="11.25" customHeight="1">
      <c r="J767" s="89"/>
    </row>
    <row r="768" spans="10:10" ht="11.25" customHeight="1">
      <c r="J768" s="89"/>
    </row>
    <row r="769" spans="10:10" ht="11.25" customHeight="1">
      <c r="J769" s="89"/>
    </row>
    <row r="770" spans="10:10" ht="11.25" customHeight="1">
      <c r="J770" s="89"/>
    </row>
    <row r="771" spans="10:10" ht="11.25" customHeight="1">
      <c r="J771" s="89"/>
    </row>
    <row r="772" spans="10:10" ht="11.25" customHeight="1">
      <c r="J772" s="89"/>
    </row>
    <row r="773" spans="10:10" ht="11.25" customHeight="1">
      <c r="J773" s="89"/>
    </row>
    <row r="774" spans="10:10" ht="11.25" customHeight="1">
      <c r="J774" s="89"/>
    </row>
    <row r="775" spans="10:10" ht="11.25" customHeight="1">
      <c r="J775" s="89"/>
    </row>
    <row r="776" spans="10:10" ht="11.25" customHeight="1">
      <c r="J776" s="89"/>
    </row>
    <row r="777" spans="10:10" ht="11.25" customHeight="1">
      <c r="J777" s="89"/>
    </row>
    <row r="778" spans="10:10" ht="11.25" customHeight="1">
      <c r="J778" s="89"/>
    </row>
    <row r="779" spans="10:10" ht="11.25" customHeight="1">
      <c r="J779" s="89"/>
    </row>
    <row r="780" spans="10:10" ht="11.25" customHeight="1">
      <c r="J780" s="89"/>
    </row>
    <row r="781" spans="10:10" ht="11.25" customHeight="1">
      <c r="J781" s="89"/>
    </row>
    <row r="782" spans="10:10" ht="11.25" customHeight="1">
      <c r="J782" s="89"/>
    </row>
    <row r="783" spans="10:10" ht="11.25" customHeight="1">
      <c r="J783" s="89"/>
    </row>
    <row r="784" spans="10:10" ht="11.25" customHeight="1">
      <c r="J784" s="89"/>
    </row>
    <row r="785" spans="10:10" ht="11.25" customHeight="1">
      <c r="J785" s="89"/>
    </row>
    <row r="786" spans="10:10" ht="11.25" customHeight="1">
      <c r="J786" s="89"/>
    </row>
    <row r="787" spans="10:10" ht="11.25" customHeight="1">
      <c r="J787" s="89"/>
    </row>
    <row r="788" spans="10:10" ht="11.25" customHeight="1">
      <c r="J788" s="89"/>
    </row>
    <row r="789" spans="10:10" ht="11.25" customHeight="1">
      <c r="J789" s="89"/>
    </row>
    <row r="790" spans="10:10" ht="11.25" customHeight="1">
      <c r="J790" s="89"/>
    </row>
    <row r="791" spans="10:10" ht="11.25" customHeight="1">
      <c r="J791" s="89"/>
    </row>
    <row r="792" spans="10:10" ht="11.25" customHeight="1">
      <c r="J792" s="89"/>
    </row>
    <row r="793" spans="10:10" ht="11.25" customHeight="1">
      <c r="J793" s="89"/>
    </row>
    <row r="794" spans="10:10" ht="11.25" customHeight="1">
      <c r="J794" s="89"/>
    </row>
    <row r="795" spans="10:10" ht="11.25" customHeight="1">
      <c r="J795" s="89"/>
    </row>
    <row r="796" spans="10:10" ht="11.25" customHeight="1">
      <c r="J796" s="89"/>
    </row>
    <row r="797" spans="10:10" ht="11.25" customHeight="1">
      <c r="J797" s="89"/>
    </row>
    <row r="798" spans="10:10" ht="11.25" customHeight="1">
      <c r="J798" s="89"/>
    </row>
    <row r="799" spans="10:10" ht="11.25" customHeight="1">
      <c r="J799" s="89"/>
    </row>
    <row r="800" spans="10:10" ht="11.25" customHeight="1">
      <c r="J800" s="89"/>
    </row>
    <row r="801" spans="10:10" ht="11.25" customHeight="1">
      <c r="J801" s="89"/>
    </row>
    <row r="802" spans="10:10" ht="11.25" customHeight="1">
      <c r="J802" s="89"/>
    </row>
    <row r="803" spans="10:10" ht="11.25" customHeight="1">
      <c r="J803" s="89"/>
    </row>
    <row r="804" spans="10:10" ht="11.25" customHeight="1">
      <c r="J804" s="89"/>
    </row>
    <row r="805" spans="10:10" ht="11.25" customHeight="1">
      <c r="J805" s="89"/>
    </row>
    <row r="806" spans="10:10" ht="11.25" customHeight="1">
      <c r="J806" s="89"/>
    </row>
    <row r="807" spans="10:10" ht="11.25" customHeight="1">
      <c r="J807" s="89"/>
    </row>
    <row r="808" spans="10:10" ht="11.25" customHeight="1">
      <c r="J808" s="89"/>
    </row>
    <row r="809" spans="10:10" ht="11.25" customHeight="1">
      <c r="J809" s="89"/>
    </row>
    <row r="810" spans="10:10" ht="11.25" customHeight="1">
      <c r="J810" s="89"/>
    </row>
    <row r="811" spans="10:10" ht="11.25" customHeight="1">
      <c r="J811" s="89"/>
    </row>
    <row r="812" spans="10:10" ht="11.25" customHeight="1">
      <c r="J812" s="89"/>
    </row>
    <row r="813" spans="10:10" ht="11.25" customHeight="1">
      <c r="J813" s="89"/>
    </row>
    <row r="814" spans="10:10" ht="11.25" customHeight="1">
      <c r="J814" s="89"/>
    </row>
    <row r="815" spans="10:10" ht="11.25" customHeight="1">
      <c r="J815" s="89"/>
    </row>
    <row r="816" spans="10:10" ht="11.25" customHeight="1">
      <c r="J816" s="89"/>
    </row>
    <row r="817" spans="10:10" ht="11.25" customHeight="1">
      <c r="J817" s="89"/>
    </row>
    <row r="818" spans="10:10" ht="11.25" customHeight="1">
      <c r="J818" s="89"/>
    </row>
    <row r="819" spans="10:10" ht="11.25" customHeight="1">
      <c r="J819" s="89"/>
    </row>
    <row r="820" spans="10:10" ht="11.25" customHeight="1">
      <c r="J820" s="89"/>
    </row>
    <row r="821" spans="10:10" ht="11.25" customHeight="1">
      <c r="J821" s="89"/>
    </row>
    <row r="822" spans="10:10" ht="11.25" customHeight="1">
      <c r="J822" s="89"/>
    </row>
    <row r="823" spans="10:10" ht="11.25" customHeight="1">
      <c r="J823" s="89"/>
    </row>
    <row r="824" spans="10:10" ht="11.25" customHeight="1">
      <c r="J824" s="89"/>
    </row>
    <row r="825" spans="10:10" ht="11.25" customHeight="1">
      <c r="J825" s="89"/>
    </row>
    <row r="826" spans="10:10" ht="11.25" customHeight="1">
      <c r="J826" s="89"/>
    </row>
    <row r="827" spans="10:10" ht="11.25" customHeight="1">
      <c r="J827" s="89"/>
    </row>
    <row r="828" spans="10:10" ht="11.25" customHeight="1">
      <c r="J828" s="89"/>
    </row>
    <row r="829" spans="10:10" ht="11.25" customHeight="1">
      <c r="J829" s="89"/>
    </row>
    <row r="830" spans="10:10" ht="11.25" customHeight="1">
      <c r="J830" s="89"/>
    </row>
    <row r="831" spans="10:10" ht="11.25" customHeight="1">
      <c r="J831" s="89"/>
    </row>
    <row r="832" spans="10:10" ht="11.25" customHeight="1">
      <c r="J832" s="89"/>
    </row>
    <row r="833" spans="10:10" ht="11.25" customHeight="1">
      <c r="J833" s="89"/>
    </row>
    <row r="834" spans="10:10" ht="11.25" customHeight="1">
      <c r="J834" s="89"/>
    </row>
    <row r="835" spans="10:10" ht="11.25" customHeight="1">
      <c r="J835" s="89"/>
    </row>
    <row r="836" spans="10:10" ht="11.25" customHeight="1">
      <c r="J836" s="89"/>
    </row>
    <row r="837" spans="10:10" ht="11.25" customHeight="1">
      <c r="J837" s="89"/>
    </row>
    <row r="838" spans="10:10" ht="11.25" customHeight="1">
      <c r="J838" s="89"/>
    </row>
    <row r="839" spans="10:10" ht="11.25" customHeight="1">
      <c r="J839" s="89"/>
    </row>
    <row r="840" spans="10:10" ht="11.25" customHeight="1">
      <c r="J840" s="89"/>
    </row>
    <row r="841" spans="10:10" ht="11.25" customHeight="1">
      <c r="J841" s="89"/>
    </row>
    <row r="842" spans="10:10" ht="11.25" customHeight="1">
      <c r="J842" s="89"/>
    </row>
    <row r="843" spans="10:10" ht="11.25" customHeight="1">
      <c r="J843" s="89"/>
    </row>
    <row r="844" spans="10:10" ht="11.25" customHeight="1">
      <c r="J844" s="89"/>
    </row>
    <row r="845" spans="10:10" ht="11.25" customHeight="1">
      <c r="J845" s="89"/>
    </row>
    <row r="846" spans="10:10" ht="11.25" customHeight="1">
      <c r="J846" s="89"/>
    </row>
    <row r="847" spans="10:10" ht="11.25" customHeight="1">
      <c r="J847" s="89"/>
    </row>
    <row r="848" spans="10:10" ht="11.25" customHeight="1">
      <c r="J848" s="89"/>
    </row>
    <row r="849" spans="10:10" ht="11.25" customHeight="1">
      <c r="J849" s="89"/>
    </row>
    <row r="850" spans="10:10" ht="11.25" customHeight="1">
      <c r="J850" s="89"/>
    </row>
    <row r="851" spans="10:10" ht="11.25" customHeight="1">
      <c r="J851" s="89"/>
    </row>
    <row r="852" spans="10:10" ht="11.25" customHeight="1">
      <c r="J852" s="89"/>
    </row>
    <row r="853" spans="10:10" ht="11.25" customHeight="1">
      <c r="J853" s="89"/>
    </row>
    <row r="854" spans="10:10" ht="11.25" customHeight="1">
      <c r="J854" s="89"/>
    </row>
    <row r="855" spans="10:10" ht="11.25" customHeight="1">
      <c r="J855" s="89"/>
    </row>
    <row r="856" spans="10:10" ht="11.25" customHeight="1">
      <c r="J856" s="89"/>
    </row>
    <row r="857" spans="10:10" ht="11.25" customHeight="1">
      <c r="J857" s="89"/>
    </row>
    <row r="858" spans="10:10" ht="11.25" customHeight="1">
      <c r="J858" s="89"/>
    </row>
    <row r="859" spans="10:10" ht="11.25" customHeight="1">
      <c r="J859" s="89"/>
    </row>
    <row r="860" spans="10:10" ht="11.25" customHeight="1">
      <c r="J860" s="89"/>
    </row>
    <row r="861" spans="10:10" ht="11.25" customHeight="1">
      <c r="J861" s="89"/>
    </row>
    <row r="862" spans="10:10" ht="11.25" customHeight="1">
      <c r="J862" s="89"/>
    </row>
    <row r="863" spans="10:10" ht="11.25" customHeight="1">
      <c r="J863" s="89"/>
    </row>
    <row r="864" spans="10:10" ht="11.25" customHeight="1">
      <c r="J864" s="89"/>
    </row>
    <row r="865" spans="10:10" ht="11.25" customHeight="1">
      <c r="J865" s="89"/>
    </row>
    <row r="866" spans="10:10" ht="11.25" customHeight="1">
      <c r="J866" s="89"/>
    </row>
    <row r="867" spans="10:10" ht="11.25" customHeight="1">
      <c r="J867" s="89"/>
    </row>
    <row r="868" spans="10:10" ht="11.25" customHeight="1">
      <c r="J868" s="89"/>
    </row>
    <row r="869" spans="10:10" ht="11.25" customHeight="1">
      <c r="J869" s="89"/>
    </row>
    <row r="870" spans="10:10" ht="11.25" customHeight="1">
      <c r="J870" s="89"/>
    </row>
    <row r="871" spans="10:10" ht="11.25" customHeight="1">
      <c r="J871" s="89"/>
    </row>
    <row r="872" spans="10:10" ht="11.25" customHeight="1">
      <c r="J872" s="89"/>
    </row>
    <row r="873" spans="10:10" ht="11.25" customHeight="1">
      <c r="J873" s="89"/>
    </row>
    <row r="874" spans="10:10" ht="11.25" customHeight="1">
      <c r="J874" s="89"/>
    </row>
    <row r="875" spans="10:10" ht="11.25" customHeight="1">
      <c r="J875" s="89"/>
    </row>
    <row r="876" spans="10:10" ht="11.25" customHeight="1">
      <c r="J876" s="89"/>
    </row>
    <row r="877" spans="10:10" ht="11.25" customHeight="1">
      <c r="J877" s="89"/>
    </row>
    <row r="878" spans="10:10" ht="11.25" customHeight="1">
      <c r="J878" s="89"/>
    </row>
    <row r="879" spans="10:10" ht="11.25" customHeight="1">
      <c r="J879" s="89"/>
    </row>
    <row r="880" spans="10:10" ht="11.25" customHeight="1">
      <c r="J880" s="89"/>
    </row>
    <row r="881" spans="10:10" ht="11.25" customHeight="1">
      <c r="J881" s="89"/>
    </row>
    <row r="882" spans="10:10" ht="11.25" customHeight="1">
      <c r="J882" s="89"/>
    </row>
    <row r="883" spans="10:10" ht="11.25" customHeight="1">
      <c r="J883" s="89"/>
    </row>
    <row r="884" spans="10:10" ht="11.25" customHeight="1">
      <c r="J884" s="89"/>
    </row>
    <row r="885" spans="10:10" ht="11.25" customHeight="1">
      <c r="J885" s="89"/>
    </row>
    <row r="886" spans="10:10" ht="11.25" customHeight="1">
      <c r="J886" s="89"/>
    </row>
    <row r="887" spans="10:10" ht="11.25" customHeight="1">
      <c r="J887" s="89"/>
    </row>
    <row r="888" spans="10:10" ht="11.25" customHeight="1">
      <c r="J888" s="89"/>
    </row>
    <row r="889" spans="10:10" ht="11.25" customHeight="1">
      <c r="J889" s="89"/>
    </row>
    <row r="890" spans="10:10" ht="11.25" customHeight="1">
      <c r="J890" s="89"/>
    </row>
    <row r="891" spans="10:10" ht="11.25" customHeight="1">
      <c r="J891" s="89"/>
    </row>
    <row r="892" spans="10:10" ht="11.25" customHeight="1">
      <c r="J892" s="89"/>
    </row>
    <row r="893" spans="10:10" ht="11.25" customHeight="1">
      <c r="J893" s="89"/>
    </row>
    <row r="894" spans="10:10" ht="11.25" customHeight="1">
      <c r="J894" s="89"/>
    </row>
    <row r="895" spans="10:10" ht="11.25" customHeight="1">
      <c r="J895" s="89"/>
    </row>
    <row r="896" spans="10:10" ht="11.25" customHeight="1">
      <c r="J896" s="89"/>
    </row>
    <row r="897" spans="10:10" ht="11.25" customHeight="1">
      <c r="J897" s="89"/>
    </row>
    <row r="898" spans="10:10" ht="11.25" customHeight="1">
      <c r="J898" s="89"/>
    </row>
    <row r="899" spans="10:10" ht="11.25" customHeight="1">
      <c r="J899" s="89"/>
    </row>
    <row r="900" spans="10:10" ht="11.25" customHeight="1">
      <c r="J900" s="89"/>
    </row>
    <row r="901" spans="10:10" ht="11.25" customHeight="1">
      <c r="J901" s="89"/>
    </row>
    <row r="902" spans="10:10" ht="11.25" customHeight="1">
      <c r="J902" s="89"/>
    </row>
    <row r="903" spans="10:10" ht="11.25" customHeight="1">
      <c r="J903" s="89"/>
    </row>
    <row r="904" spans="10:10" ht="11.25" customHeight="1">
      <c r="J904" s="89"/>
    </row>
    <row r="905" spans="10:10" ht="11.25" customHeight="1">
      <c r="J905" s="89"/>
    </row>
    <row r="906" spans="10:10" ht="11.25" customHeight="1">
      <c r="J906" s="89"/>
    </row>
    <row r="907" spans="10:10" ht="11.25" customHeight="1">
      <c r="J907" s="89"/>
    </row>
    <row r="908" spans="10:10" ht="11.25" customHeight="1">
      <c r="J908" s="89"/>
    </row>
    <row r="909" spans="10:10" ht="11.25" customHeight="1">
      <c r="J909" s="89"/>
    </row>
    <row r="910" spans="10:10" ht="11.25" customHeight="1">
      <c r="J910" s="89"/>
    </row>
    <row r="911" spans="10:10" ht="11.25" customHeight="1">
      <c r="J911" s="89"/>
    </row>
    <row r="912" spans="10:10" ht="11.25" customHeight="1">
      <c r="J912" s="89"/>
    </row>
    <row r="913" spans="10:10" ht="11.25" customHeight="1">
      <c r="J913" s="89"/>
    </row>
    <row r="914" spans="10:10" ht="11.25" customHeight="1">
      <c r="J914" s="89"/>
    </row>
    <row r="915" spans="10:10" ht="11.25" customHeight="1">
      <c r="J915" s="89"/>
    </row>
    <row r="916" spans="10:10" ht="11.25" customHeight="1">
      <c r="J916" s="89"/>
    </row>
    <row r="917" spans="10:10" ht="11.25" customHeight="1">
      <c r="J917" s="89"/>
    </row>
    <row r="918" spans="10:10" ht="11.25" customHeight="1">
      <c r="J918" s="89"/>
    </row>
    <row r="919" spans="10:10" ht="11.25" customHeight="1">
      <c r="J919" s="89"/>
    </row>
    <row r="920" spans="10:10" ht="11.25" customHeight="1">
      <c r="J920" s="89"/>
    </row>
    <row r="921" spans="10:10" ht="11.25" customHeight="1">
      <c r="J921" s="89"/>
    </row>
    <row r="922" spans="10:10" ht="11.25" customHeight="1">
      <c r="J922" s="89"/>
    </row>
    <row r="923" spans="10:10" ht="11.25" customHeight="1">
      <c r="J923" s="89"/>
    </row>
    <row r="924" spans="10:10" ht="11.25" customHeight="1">
      <c r="J924" s="89"/>
    </row>
    <row r="925" spans="10:10" ht="11.25" customHeight="1">
      <c r="J925" s="89"/>
    </row>
    <row r="926" spans="10:10" ht="11.25" customHeight="1">
      <c r="J926" s="89"/>
    </row>
    <row r="927" spans="10:10" ht="11.25" customHeight="1">
      <c r="J927" s="89"/>
    </row>
    <row r="928" spans="10:10" ht="11.25" customHeight="1">
      <c r="J928" s="89"/>
    </row>
    <row r="929" spans="10:10" ht="11.25" customHeight="1">
      <c r="J929" s="89"/>
    </row>
    <row r="930" spans="10:10" ht="11.25" customHeight="1">
      <c r="J930" s="89"/>
    </row>
    <row r="931" spans="10:10" ht="11.25" customHeight="1">
      <c r="J931" s="89"/>
    </row>
    <row r="932" spans="10:10" ht="11.25" customHeight="1">
      <c r="J932" s="89"/>
    </row>
    <row r="933" spans="10:10" ht="11.25" customHeight="1">
      <c r="J933" s="89"/>
    </row>
    <row r="934" spans="10:10" ht="11.25" customHeight="1">
      <c r="J934" s="89"/>
    </row>
    <row r="935" spans="10:10" ht="11.25" customHeight="1">
      <c r="J935" s="89"/>
    </row>
    <row r="936" spans="10:10" ht="11.25" customHeight="1">
      <c r="J936" s="89"/>
    </row>
    <row r="937" spans="10:10" ht="11.25" customHeight="1">
      <c r="J937" s="89"/>
    </row>
    <row r="938" spans="10:10" ht="11.25" customHeight="1">
      <c r="J938" s="89"/>
    </row>
    <row r="939" spans="10:10" ht="11.25" customHeight="1">
      <c r="J939" s="89"/>
    </row>
    <row r="940" spans="10:10" ht="11.25" customHeight="1">
      <c r="J940" s="89"/>
    </row>
    <row r="941" spans="10:10" ht="11.25" customHeight="1">
      <c r="J941" s="89"/>
    </row>
    <row r="942" spans="10:10" ht="11.25" customHeight="1">
      <c r="J942" s="89"/>
    </row>
    <row r="943" spans="10:10" ht="11.25" customHeight="1">
      <c r="J943" s="89"/>
    </row>
    <row r="944" spans="10:10" ht="11.25" customHeight="1">
      <c r="J944" s="89"/>
    </row>
    <row r="945" spans="10:10" ht="11.25" customHeight="1">
      <c r="J945" s="89"/>
    </row>
    <row r="946" spans="10:10" ht="11.25" customHeight="1">
      <c r="J946" s="89"/>
    </row>
    <row r="947" spans="10:10" ht="11.25" customHeight="1">
      <c r="J947" s="89"/>
    </row>
    <row r="948" spans="10:10" ht="11.25" customHeight="1">
      <c r="J948" s="89"/>
    </row>
    <row r="949" spans="10:10" ht="11.25" customHeight="1">
      <c r="J949" s="89"/>
    </row>
    <row r="950" spans="10:10" ht="11.25" customHeight="1">
      <c r="J950" s="89"/>
    </row>
    <row r="951" spans="10:10" ht="11.25" customHeight="1">
      <c r="J951" s="89"/>
    </row>
    <row r="952" spans="10:10" ht="11.25" customHeight="1">
      <c r="J952" s="89"/>
    </row>
    <row r="953" spans="10:10" ht="11.25" customHeight="1">
      <c r="J953" s="89"/>
    </row>
    <row r="954" spans="10:10" ht="11.25" customHeight="1">
      <c r="J954" s="89"/>
    </row>
    <row r="955" spans="10:10" ht="11.25" customHeight="1">
      <c r="J955" s="89"/>
    </row>
    <row r="956" spans="10:10" ht="11.25" customHeight="1">
      <c r="J956" s="89"/>
    </row>
    <row r="957" spans="10:10" ht="11.25" customHeight="1">
      <c r="J957" s="89"/>
    </row>
    <row r="958" spans="10:10" ht="11.25" customHeight="1">
      <c r="J958" s="89"/>
    </row>
    <row r="959" spans="10:10" ht="11.25" customHeight="1">
      <c r="J959" s="89"/>
    </row>
    <row r="960" spans="10:10" ht="11.25" customHeight="1">
      <c r="J960" s="89"/>
    </row>
    <row r="961" spans="10:10" ht="11.25" customHeight="1">
      <c r="J961" s="89"/>
    </row>
    <row r="962" spans="10:10" ht="11.25" customHeight="1">
      <c r="J962" s="89"/>
    </row>
    <row r="963" spans="10:10" ht="11.25" customHeight="1">
      <c r="J963" s="89"/>
    </row>
    <row r="964" spans="10:10" ht="11.25" customHeight="1">
      <c r="J964" s="89"/>
    </row>
    <row r="965" spans="10:10" ht="11.25" customHeight="1">
      <c r="J965" s="89"/>
    </row>
    <row r="966" spans="10:10" ht="11.25" customHeight="1">
      <c r="J966" s="89"/>
    </row>
    <row r="967" spans="10:10" ht="11.25" customHeight="1">
      <c r="J967" s="89"/>
    </row>
    <row r="968" spans="10:10" ht="11.25" customHeight="1">
      <c r="J968" s="89"/>
    </row>
    <row r="969" spans="10:10" ht="11.25" customHeight="1">
      <c r="J969" s="89"/>
    </row>
    <row r="970" spans="10:10" ht="11.25" customHeight="1">
      <c r="J970" s="89"/>
    </row>
    <row r="971" spans="10:10" ht="11.25" customHeight="1">
      <c r="J971" s="89"/>
    </row>
    <row r="972" spans="10:10" ht="11.25" customHeight="1">
      <c r="J972" s="89"/>
    </row>
    <row r="973" spans="10:10" ht="11.25" customHeight="1">
      <c r="J973" s="89"/>
    </row>
    <row r="974" spans="10:10" ht="11.25" customHeight="1">
      <c r="J974" s="89"/>
    </row>
    <row r="975" spans="10:10" ht="11.25" customHeight="1">
      <c r="J975" s="89"/>
    </row>
    <row r="976" spans="10:10" ht="11.25" customHeight="1">
      <c r="J976" s="89"/>
    </row>
    <row r="977" spans="10:10" ht="11.25" customHeight="1">
      <c r="J977" s="89"/>
    </row>
    <row r="978" spans="10:10" ht="11.25" customHeight="1">
      <c r="J978" s="89"/>
    </row>
    <row r="979" spans="10:10" ht="11.25" customHeight="1">
      <c r="J979" s="89"/>
    </row>
    <row r="980" spans="10:10" ht="11.25" customHeight="1">
      <c r="J980" s="89"/>
    </row>
    <row r="981" spans="10:10" ht="11.25" customHeight="1">
      <c r="J981" s="89"/>
    </row>
    <row r="982" spans="10:10" ht="11.25" customHeight="1">
      <c r="J982" s="89"/>
    </row>
    <row r="983" spans="10:10" ht="11.25" customHeight="1">
      <c r="J983" s="89"/>
    </row>
    <row r="984" spans="10:10" ht="11.25" customHeight="1">
      <c r="J984" s="89"/>
    </row>
    <row r="985" spans="10:10" ht="11.25" customHeight="1">
      <c r="J985" s="89"/>
    </row>
    <row r="986" spans="10:10" ht="11.25" customHeight="1">
      <c r="J986" s="89"/>
    </row>
    <row r="987" spans="10:10" ht="11.25" customHeight="1">
      <c r="J987" s="89"/>
    </row>
    <row r="988" spans="10:10" ht="11.25" customHeight="1">
      <c r="J988" s="89"/>
    </row>
    <row r="989" spans="10:10" ht="11.25" customHeight="1">
      <c r="J989" s="89"/>
    </row>
    <row r="990" spans="10:10" ht="11.25" customHeight="1">
      <c r="J990" s="89"/>
    </row>
    <row r="991" spans="10:10" ht="11.25" customHeight="1">
      <c r="J991" s="89"/>
    </row>
    <row r="992" spans="10:10" ht="11.25" customHeight="1">
      <c r="J992" s="89"/>
    </row>
    <row r="993" spans="10:10" ht="11.25" customHeight="1">
      <c r="J993" s="89"/>
    </row>
    <row r="994" spans="10:10" ht="11.25" customHeight="1">
      <c r="J994" s="89"/>
    </row>
    <row r="995" spans="10:10" ht="11.25" customHeight="1">
      <c r="J995" s="89"/>
    </row>
    <row r="996" spans="10:10" ht="11.25" customHeight="1">
      <c r="J996" s="89"/>
    </row>
    <row r="997" spans="10:10" ht="11.25" customHeight="1">
      <c r="J997" s="89"/>
    </row>
    <row r="998" spans="10:10" ht="11.25" customHeight="1">
      <c r="J998" s="89"/>
    </row>
    <row r="999" spans="10:10" ht="11.25" customHeight="1">
      <c r="J999" s="89"/>
    </row>
    <row r="1000" spans="10:10" ht="11.25" customHeight="1">
      <c r="J1000" s="89"/>
    </row>
    <row r="1001" spans="10:10" ht="11.25" customHeight="1">
      <c r="J1001" s="89"/>
    </row>
    <row r="1002" spans="10:10" ht="11.25" customHeight="1">
      <c r="J1002" s="89"/>
    </row>
    <row r="1003" spans="10:10" ht="11.25" customHeight="1">
      <c r="J1003" s="89"/>
    </row>
    <row r="1004" spans="10:10" ht="11.25" customHeight="1">
      <c r="J1004" s="89"/>
    </row>
    <row r="1005" spans="10:10" ht="11.25" customHeight="1">
      <c r="J1005" s="89"/>
    </row>
    <row r="1006" spans="10:10" ht="11.25" customHeight="1">
      <c r="J1006" s="89"/>
    </row>
    <row r="1007" spans="10:10" ht="11.25" customHeight="1">
      <c r="J1007" s="89"/>
    </row>
    <row r="1008" spans="10:10" ht="11.25" customHeight="1">
      <c r="J1008" s="89"/>
    </row>
    <row r="1009" spans="10:10" ht="11.25" customHeight="1">
      <c r="J1009" s="89"/>
    </row>
    <row r="1010" spans="10:10" ht="11.25" customHeight="1">
      <c r="J1010" s="89"/>
    </row>
    <row r="1011" spans="10:10" ht="11.25" customHeight="1">
      <c r="J1011" s="89"/>
    </row>
    <row r="1012" spans="10:10" ht="11.25" customHeight="1">
      <c r="J1012" s="89"/>
    </row>
    <row r="1013" spans="10:10" ht="11.25" customHeight="1">
      <c r="J1013" s="89"/>
    </row>
    <row r="1014" spans="10:10" ht="11.25" customHeight="1">
      <c r="J1014" s="89"/>
    </row>
    <row r="1015" spans="10:10" ht="11.25" customHeight="1">
      <c r="J1015" s="89"/>
    </row>
    <row r="1016" spans="10:10" ht="11.25" customHeight="1">
      <c r="J1016" s="89"/>
    </row>
    <row r="1017" spans="10:10" ht="11.25" customHeight="1">
      <c r="J1017" s="89"/>
    </row>
    <row r="1018" spans="10:10" ht="11.25" customHeight="1">
      <c r="J1018" s="89"/>
    </row>
    <row r="1019" spans="10:10" ht="11.25" customHeight="1">
      <c r="J1019" s="89"/>
    </row>
    <row r="1020" spans="10:10" ht="11.25" customHeight="1">
      <c r="J1020" s="89"/>
    </row>
    <row r="1021" spans="10:10" ht="11.25" customHeight="1">
      <c r="J1021" s="89"/>
    </row>
    <row r="1022" spans="10:10" ht="11.25" customHeight="1">
      <c r="J1022" s="89"/>
    </row>
    <row r="1023" spans="10:10" ht="11.25" customHeight="1">
      <c r="J1023" s="89"/>
    </row>
    <row r="1024" spans="10:10" ht="11.25" customHeight="1">
      <c r="J1024" s="89"/>
    </row>
    <row r="1025" spans="10:10" ht="11.25" customHeight="1">
      <c r="J1025" s="89"/>
    </row>
    <row r="1026" spans="10:10" ht="11.25" customHeight="1">
      <c r="J1026" s="89"/>
    </row>
    <row r="1027" spans="10:10" ht="11.25" customHeight="1">
      <c r="J1027" s="89"/>
    </row>
    <row r="1028" spans="10:10" ht="11.25" customHeight="1">
      <c r="J1028" s="89"/>
    </row>
    <row r="1029" spans="10:10" ht="11.25" customHeight="1">
      <c r="J1029" s="89"/>
    </row>
    <row r="1030" spans="10:10" ht="11.25" customHeight="1">
      <c r="J1030" s="89"/>
    </row>
    <row r="1031" spans="10:10" ht="11.25" customHeight="1">
      <c r="J1031" s="89"/>
    </row>
    <row r="1032" spans="10:10" ht="11.25" customHeight="1">
      <c r="J1032" s="89"/>
    </row>
    <row r="1033" spans="10:10" ht="11.25" customHeight="1">
      <c r="J1033" s="89"/>
    </row>
    <row r="1034" spans="10:10" ht="11.25" customHeight="1">
      <c r="J1034" s="89"/>
    </row>
    <row r="1035" spans="10:10" ht="11.25" customHeight="1">
      <c r="J1035" s="89"/>
    </row>
    <row r="1036" spans="10:10" ht="11.25" customHeight="1">
      <c r="J1036" s="89"/>
    </row>
    <row r="1037" spans="10:10" ht="11.25" customHeight="1">
      <c r="J1037" s="89"/>
    </row>
    <row r="1038" spans="10:10" ht="11.25" customHeight="1">
      <c r="J1038" s="89"/>
    </row>
    <row r="1039" spans="10:10" ht="11.25" customHeight="1">
      <c r="J1039" s="89"/>
    </row>
    <row r="1040" spans="10:10" ht="11.25" customHeight="1">
      <c r="J1040" s="89"/>
    </row>
    <row r="1041" spans="10:10" ht="11.25" customHeight="1">
      <c r="J1041" s="89"/>
    </row>
    <row r="1042" spans="10:10" ht="11.25" customHeight="1">
      <c r="J1042" s="89"/>
    </row>
    <row r="1043" spans="10:10" ht="11.25" customHeight="1">
      <c r="J1043" s="89"/>
    </row>
    <row r="1044" spans="10:10" ht="11.25" customHeight="1">
      <c r="J1044" s="89"/>
    </row>
    <row r="1045" spans="10:10" ht="11.25" customHeight="1">
      <c r="J1045" s="89"/>
    </row>
    <row r="1046" spans="10:10" ht="11.25" customHeight="1">
      <c r="J1046" s="89"/>
    </row>
    <row r="1047" spans="10:10" ht="11.25" customHeight="1">
      <c r="J1047" s="89"/>
    </row>
    <row r="1048" spans="10:10" ht="11.25" customHeight="1">
      <c r="J1048" s="89"/>
    </row>
    <row r="1049" spans="10:10" ht="11.25" customHeight="1">
      <c r="J1049" s="89"/>
    </row>
    <row r="1050" spans="10:10" ht="11.25" customHeight="1">
      <c r="J1050" s="89"/>
    </row>
    <row r="1051" spans="10:10" ht="11.25" customHeight="1">
      <c r="J1051" s="89"/>
    </row>
    <row r="1052" spans="10:10" ht="11.25" customHeight="1">
      <c r="J1052" s="89"/>
    </row>
    <row r="1053" spans="10:10" ht="11.25" customHeight="1">
      <c r="J1053" s="89"/>
    </row>
    <row r="1054" spans="10:10" ht="11.25" customHeight="1">
      <c r="J1054" s="89"/>
    </row>
    <row r="1055" spans="10:10" ht="11.25" customHeight="1">
      <c r="J1055" s="89"/>
    </row>
    <row r="1056" spans="10:10" ht="11.25" customHeight="1">
      <c r="J1056" s="89"/>
    </row>
    <row r="1057" spans="10:10" ht="11.25" customHeight="1">
      <c r="J1057" s="89"/>
    </row>
    <row r="1058" spans="10:10" ht="11.25" customHeight="1">
      <c r="J1058" s="89"/>
    </row>
    <row r="1059" spans="10:10" ht="11.25" customHeight="1">
      <c r="J1059" s="89"/>
    </row>
    <row r="1060" spans="10:10" ht="11.25" customHeight="1">
      <c r="J1060" s="89"/>
    </row>
    <row r="1061" spans="10:10" ht="11.25" customHeight="1">
      <c r="J1061" s="89"/>
    </row>
    <row r="1062" spans="10:10" ht="11.25" customHeight="1">
      <c r="J1062" s="89"/>
    </row>
    <row r="1063" spans="10:10" ht="11.25" customHeight="1">
      <c r="J1063" s="89"/>
    </row>
    <row r="1064" spans="10:10" ht="11.25" customHeight="1">
      <c r="J1064" s="89"/>
    </row>
    <row r="1065" spans="10:10" ht="11.25" customHeight="1">
      <c r="J1065" s="89"/>
    </row>
    <row r="1066" spans="10:10" ht="11.25" customHeight="1">
      <c r="J1066" s="89"/>
    </row>
    <row r="1067" spans="10:10" ht="11.25" customHeight="1">
      <c r="J1067" s="89"/>
    </row>
    <row r="1068" spans="10:10" ht="11.25" customHeight="1">
      <c r="J1068" s="89"/>
    </row>
    <row r="1069" spans="10:10" ht="11.25" customHeight="1">
      <c r="J1069" s="89"/>
    </row>
    <row r="1070" spans="10:10" ht="11.25" customHeight="1">
      <c r="J1070" s="89"/>
    </row>
    <row r="1071" spans="10:10" ht="11.25" customHeight="1">
      <c r="J1071" s="89"/>
    </row>
    <row r="1072" spans="10:10" ht="11.25" customHeight="1">
      <c r="J1072" s="89"/>
    </row>
    <row r="1073" spans="10:10" ht="11.25" customHeight="1">
      <c r="J1073" s="89"/>
    </row>
    <row r="1074" spans="10:10" ht="11.25" customHeight="1">
      <c r="J1074" s="89"/>
    </row>
    <row r="1075" spans="10:10" ht="11.25" customHeight="1">
      <c r="J1075" s="89"/>
    </row>
    <row r="1076" spans="10:10" ht="11.25" customHeight="1">
      <c r="J1076" s="89"/>
    </row>
    <row r="1077" spans="10:10" ht="11.25" customHeight="1">
      <c r="J1077" s="89"/>
    </row>
    <row r="1078" spans="10:10" ht="11.25" customHeight="1">
      <c r="J1078" s="89"/>
    </row>
    <row r="1079" spans="10:10" ht="11.25" customHeight="1">
      <c r="J1079" s="89"/>
    </row>
    <row r="1080" spans="10:10" ht="11.25" customHeight="1">
      <c r="J1080" s="89"/>
    </row>
    <row r="1081" spans="10:10" ht="11.25" customHeight="1">
      <c r="J1081" s="89"/>
    </row>
    <row r="1082" spans="10:10" ht="11.25" customHeight="1">
      <c r="J1082" s="89"/>
    </row>
    <row r="1083" spans="10:10" ht="11.25" customHeight="1">
      <c r="J1083" s="89"/>
    </row>
    <row r="1084" spans="10:10" ht="11.25" customHeight="1">
      <c r="J1084" s="89"/>
    </row>
    <row r="1085" spans="10:10" ht="11.25" customHeight="1">
      <c r="J1085" s="89"/>
    </row>
    <row r="1086" spans="10:10" ht="11.25" customHeight="1">
      <c r="J1086" s="89"/>
    </row>
    <row r="1087" spans="10:10" ht="11.25" customHeight="1">
      <c r="J1087" s="89"/>
    </row>
    <row r="1088" spans="10:10" ht="11.25" customHeight="1">
      <c r="J1088" s="89"/>
    </row>
    <row r="1089" spans="10:10" ht="11.25" customHeight="1">
      <c r="J1089" s="89"/>
    </row>
    <row r="1090" spans="10:10" ht="11.25" customHeight="1">
      <c r="J1090" s="89"/>
    </row>
    <row r="1091" spans="10:10" ht="11.25" customHeight="1">
      <c r="J1091" s="89"/>
    </row>
    <row r="1092" spans="10:10" ht="11.25" customHeight="1">
      <c r="J1092" s="89"/>
    </row>
    <row r="1093" spans="10:10" ht="11.25" customHeight="1">
      <c r="J1093" s="89"/>
    </row>
    <row r="1094" spans="10:10" ht="11.25" customHeight="1">
      <c r="J1094" s="89"/>
    </row>
    <row r="1095" spans="10:10" ht="11.25" customHeight="1">
      <c r="J1095" s="89"/>
    </row>
    <row r="1096" spans="10:10" ht="11.25" customHeight="1">
      <c r="J1096" s="89"/>
    </row>
    <row r="1097" spans="10:10" ht="11.25" customHeight="1">
      <c r="J1097" s="89"/>
    </row>
    <row r="1098" spans="10:10" ht="11.25" customHeight="1">
      <c r="J1098" s="89"/>
    </row>
    <row r="1099" spans="10:10" ht="11.25" customHeight="1">
      <c r="J1099" s="89"/>
    </row>
    <row r="1100" spans="10:10" ht="11.25" customHeight="1">
      <c r="J1100" s="89"/>
    </row>
    <row r="1101" spans="10:10" ht="11.25" customHeight="1">
      <c r="J1101" s="89"/>
    </row>
    <row r="1102" spans="10:10" ht="11.25" customHeight="1">
      <c r="J1102" s="89"/>
    </row>
    <row r="1103" spans="10:10" ht="11.25" customHeight="1">
      <c r="J1103" s="89"/>
    </row>
    <row r="1104" spans="10:10" ht="11.25" customHeight="1">
      <c r="J1104" s="89"/>
    </row>
    <row r="1105" spans="10:10" ht="11.25" customHeight="1">
      <c r="J1105" s="89"/>
    </row>
    <row r="1106" spans="10:10" ht="11.25" customHeight="1">
      <c r="J1106" s="89"/>
    </row>
    <row r="1107" spans="10:10" ht="11.25" customHeight="1">
      <c r="J1107" s="89"/>
    </row>
    <row r="1108" spans="10:10" ht="11.25" customHeight="1">
      <c r="J1108" s="89"/>
    </row>
    <row r="1109" spans="10:10" ht="11.25" customHeight="1">
      <c r="J1109" s="89"/>
    </row>
    <row r="1110" spans="10:10" ht="11.25" customHeight="1">
      <c r="J1110" s="89"/>
    </row>
    <row r="1111" spans="10:10" ht="11.25" customHeight="1">
      <c r="J1111" s="89"/>
    </row>
    <row r="1112" spans="10:10" ht="11.25" customHeight="1">
      <c r="J1112" s="89"/>
    </row>
    <row r="1113" spans="10:10" ht="11.25" customHeight="1">
      <c r="J1113" s="89"/>
    </row>
    <row r="1114" spans="10:10" ht="11.25" customHeight="1">
      <c r="J1114" s="89"/>
    </row>
    <row r="1115" spans="10:10" ht="11.25" customHeight="1">
      <c r="J1115" s="89"/>
    </row>
    <row r="1116" spans="10:10" ht="11.25" customHeight="1">
      <c r="J1116" s="89"/>
    </row>
    <row r="1117" spans="10:10" ht="11.25" customHeight="1">
      <c r="J1117" s="89"/>
    </row>
    <row r="1118" spans="10:10" ht="11.25" customHeight="1">
      <c r="J1118" s="89"/>
    </row>
    <row r="1119" spans="10:10" ht="11.25" customHeight="1">
      <c r="J1119" s="89"/>
    </row>
    <row r="1120" spans="10:10" ht="11.25" customHeight="1">
      <c r="J1120" s="89"/>
    </row>
    <row r="1121" spans="10:10" ht="11.25" customHeight="1">
      <c r="J1121" s="89"/>
    </row>
    <row r="1122" spans="10:10" ht="11.25" customHeight="1">
      <c r="J1122" s="89"/>
    </row>
    <row r="1123" spans="10:10" ht="11.25" customHeight="1">
      <c r="J1123" s="89"/>
    </row>
    <row r="1124" spans="10:10" ht="11.25" customHeight="1">
      <c r="J1124" s="89"/>
    </row>
    <row r="1125" spans="10:10" ht="11.25" customHeight="1">
      <c r="J1125" s="89"/>
    </row>
    <row r="1126" spans="10:10" ht="11.25" customHeight="1">
      <c r="J1126" s="89"/>
    </row>
    <row r="1127" spans="10:10" ht="11.25" customHeight="1">
      <c r="J1127" s="89"/>
    </row>
    <row r="1128" spans="10:10" ht="11.25" customHeight="1">
      <c r="J1128" s="89"/>
    </row>
    <row r="1129" spans="10:10" ht="11.25" customHeight="1">
      <c r="J1129" s="89"/>
    </row>
    <row r="1130" spans="10:10" ht="11.25" customHeight="1">
      <c r="J1130" s="89"/>
    </row>
    <row r="1131" spans="10:10" ht="11.25" customHeight="1">
      <c r="J1131" s="89"/>
    </row>
    <row r="1132" spans="10:10" ht="11.25" customHeight="1">
      <c r="J1132" s="89"/>
    </row>
    <row r="1133" spans="10:10" ht="11.25" customHeight="1">
      <c r="J1133" s="89"/>
    </row>
    <row r="1134" spans="10:10" ht="11.25" customHeight="1">
      <c r="J1134" s="89"/>
    </row>
    <row r="1135" spans="10:10" ht="11.25" customHeight="1">
      <c r="J1135" s="89"/>
    </row>
    <row r="1136" spans="10:10" ht="11.25" customHeight="1">
      <c r="J1136" s="89"/>
    </row>
    <row r="1137" spans="10:10" ht="11.25" customHeight="1">
      <c r="J1137" s="89"/>
    </row>
    <row r="1138" spans="10:10" ht="11.25" customHeight="1">
      <c r="J1138" s="89"/>
    </row>
    <row r="1139" spans="10:10" ht="11.25" customHeight="1">
      <c r="J1139" s="89"/>
    </row>
    <row r="1140" spans="10:10" ht="11.25" customHeight="1">
      <c r="J1140" s="89"/>
    </row>
    <row r="1141" spans="10:10" ht="11.25" customHeight="1">
      <c r="J1141" s="89"/>
    </row>
    <row r="1142" spans="10:10" ht="11.25" customHeight="1">
      <c r="J1142" s="89"/>
    </row>
    <row r="1143" spans="10:10" ht="11.25" customHeight="1">
      <c r="J1143" s="89"/>
    </row>
    <row r="1144" spans="10:10" ht="11.25" customHeight="1">
      <c r="J1144" s="89"/>
    </row>
    <row r="1145" spans="10:10" ht="11.25" customHeight="1">
      <c r="J1145" s="89"/>
    </row>
    <row r="1146" spans="10:10" ht="11.25" customHeight="1">
      <c r="J1146" s="89"/>
    </row>
    <row r="1147" spans="10:10" ht="11.25" customHeight="1">
      <c r="J1147" s="89"/>
    </row>
    <row r="1148" spans="10:10" ht="11.25" customHeight="1">
      <c r="J1148" s="89"/>
    </row>
    <row r="1149" spans="10:10" ht="11.25" customHeight="1">
      <c r="J1149" s="89"/>
    </row>
    <row r="1150" spans="10:10" ht="11.25" customHeight="1">
      <c r="J1150" s="89"/>
    </row>
    <row r="1151" spans="10:10" ht="11.25" customHeight="1">
      <c r="J1151" s="89"/>
    </row>
    <row r="1152" spans="10:10" ht="11.25" customHeight="1">
      <c r="J1152" s="89"/>
    </row>
    <row r="1153" spans="10:10" ht="11.25" customHeight="1">
      <c r="J1153" s="89"/>
    </row>
    <row r="1154" spans="10:10" ht="11.25" customHeight="1">
      <c r="J1154" s="89"/>
    </row>
    <row r="1155" spans="10:10" ht="11.25" customHeight="1">
      <c r="J1155" s="89"/>
    </row>
    <row r="1156" spans="10:10" ht="11.25" customHeight="1">
      <c r="J1156" s="89"/>
    </row>
    <row r="1157" spans="10:10" ht="11.25" customHeight="1">
      <c r="J1157" s="89"/>
    </row>
    <row r="1158" spans="10:10" ht="11.25" customHeight="1">
      <c r="J1158" s="89"/>
    </row>
    <row r="1159" spans="10:10" ht="11.25" customHeight="1">
      <c r="J1159" s="89"/>
    </row>
    <row r="1160" spans="10:10" ht="11.25" customHeight="1">
      <c r="J1160" s="89"/>
    </row>
    <row r="1161" spans="10:10" ht="11.25" customHeight="1">
      <c r="J1161" s="89"/>
    </row>
    <row r="1162" spans="10:10" ht="11.25" customHeight="1">
      <c r="J1162" s="89"/>
    </row>
    <row r="1163" spans="10:10" ht="11.25" customHeight="1">
      <c r="J1163" s="89"/>
    </row>
    <row r="1164" spans="10:10" ht="11.25" customHeight="1">
      <c r="J1164" s="89"/>
    </row>
    <row r="1165" spans="10:10" ht="11.25" customHeight="1">
      <c r="J1165" s="89"/>
    </row>
    <row r="1166" spans="10:10" ht="11.25" customHeight="1">
      <c r="J1166" s="89"/>
    </row>
    <row r="1167" spans="10:10" ht="11.25" customHeight="1">
      <c r="J1167" s="89"/>
    </row>
    <row r="1168" spans="10:10" ht="11.25" customHeight="1">
      <c r="J1168" s="89"/>
    </row>
    <row r="1169" spans="10:10" ht="11.25" customHeight="1">
      <c r="J1169" s="89"/>
    </row>
    <row r="1170" spans="10:10" ht="11.25" customHeight="1">
      <c r="J1170" s="89"/>
    </row>
    <row r="1171" spans="10:10" ht="11.25" customHeight="1">
      <c r="J1171" s="89"/>
    </row>
    <row r="1172" spans="10:10" ht="11.25" customHeight="1">
      <c r="J1172" s="89"/>
    </row>
    <row r="1173" spans="10:10" ht="11.25" customHeight="1">
      <c r="J1173" s="89"/>
    </row>
    <row r="1174" spans="10:10" ht="11.25" customHeight="1">
      <c r="J1174" s="89"/>
    </row>
    <row r="1175" spans="10:10" ht="11.25" customHeight="1">
      <c r="J1175" s="89"/>
    </row>
    <row r="1176" spans="10:10" ht="11.25" customHeight="1">
      <c r="J1176" s="89"/>
    </row>
    <row r="1177" spans="10:10" ht="11.25" customHeight="1">
      <c r="J1177" s="89"/>
    </row>
    <row r="1178" spans="10:10" ht="11.25" customHeight="1">
      <c r="J1178" s="89"/>
    </row>
    <row r="1179" spans="10:10" ht="11.25" customHeight="1">
      <c r="J1179" s="89"/>
    </row>
    <row r="1180" spans="10:10" ht="11.25" customHeight="1">
      <c r="J1180" s="89"/>
    </row>
    <row r="1181" spans="10:10" ht="11.25" customHeight="1">
      <c r="J1181" s="89"/>
    </row>
    <row r="1182" spans="10:10" ht="11.25" customHeight="1">
      <c r="J1182" s="89"/>
    </row>
    <row r="1183" spans="10:10" ht="11.25" customHeight="1">
      <c r="J1183" s="89"/>
    </row>
    <row r="1184" spans="10:10" ht="11.25" customHeight="1">
      <c r="J1184" s="89"/>
    </row>
    <row r="1185" spans="10:10" ht="11.25" customHeight="1">
      <c r="J1185" s="89"/>
    </row>
    <row r="1186" spans="10:10" ht="11.25" customHeight="1">
      <c r="J1186" s="89"/>
    </row>
    <row r="1187" spans="10:10" ht="11.25" customHeight="1">
      <c r="J1187" s="89"/>
    </row>
    <row r="1188" spans="10:10" ht="11.25" customHeight="1">
      <c r="J1188" s="89"/>
    </row>
    <row r="1189" spans="10:10" ht="11.25" customHeight="1">
      <c r="J1189" s="89"/>
    </row>
    <row r="1190" spans="10:10" ht="11.25" customHeight="1">
      <c r="J1190" s="89"/>
    </row>
    <row r="1191" spans="10:10" ht="11.25" customHeight="1">
      <c r="J1191" s="89"/>
    </row>
    <row r="1192" spans="10:10" ht="11.25" customHeight="1">
      <c r="J1192" s="89"/>
    </row>
    <row r="1193" spans="10:10" ht="11.25" customHeight="1">
      <c r="J1193" s="89"/>
    </row>
    <row r="1194" spans="10:10" ht="11.25" customHeight="1">
      <c r="J1194" s="89"/>
    </row>
    <row r="1195" spans="10:10" ht="11.25" customHeight="1">
      <c r="J1195" s="89"/>
    </row>
    <row r="1196" spans="10:10" ht="11.25" customHeight="1">
      <c r="J1196" s="89"/>
    </row>
    <row r="1197" spans="10:10" ht="11.25" customHeight="1">
      <c r="J1197" s="89"/>
    </row>
    <row r="1198" spans="10:10" ht="11.25" customHeight="1">
      <c r="J1198" s="89"/>
    </row>
    <row r="1199" spans="10:10" ht="11.25" customHeight="1">
      <c r="J1199" s="89"/>
    </row>
    <row r="1200" spans="10:10" ht="11.25" customHeight="1">
      <c r="J1200" s="89"/>
    </row>
    <row r="1201" spans="10:10" ht="11.25" customHeight="1">
      <c r="J1201" s="89"/>
    </row>
    <row r="1202" spans="10:10" ht="11.25" customHeight="1">
      <c r="J1202" s="89"/>
    </row>
    <row r="1203" spans="10:10" ht="11.25" customHeight="1">
      <c r="J1203" s="89"/>
    </row>
    <row r="1204" spans="10:10" ht="11.25" customHeight="1">
      <c r="J1204" s="89"/>
    </row>
    <row r="1205" spans="10:10" ht="11.25" customHeight="1">
      <c r="J1205" s="89"/>
    </row>
    <row r="1206" spans="10:10" ht="11.25" customHeight="1">
      <c r="J1206" s="89"/>
    </row>
    <row r="1207" spans="10:10" ht="11.25" customHeight="1">
      <c r="J1207" s="89"/>
    </row>
    <row r="1208" spans="10:10" ht="11.25" customHeight="1">
      <c r="J1208" s="89"/>
    </row>
    <row r="1209" spans="10:10" ht="11.25" customHeight="1">
      <c r="J1209" s="89"/>
    </row>
    <row r="1210" spans="10:10" ht="11.25" customHeight="1">
      <c r="J1210" s="89"/>
    </row>
    <row r="1211" spans="10:10" ht="11.25" customHeight="1">
      <c r="J1211" s="89"/>
    </row>
    <row r="1212" spans="10:10" ht="11.25" customHeight="1">
      <c r="J1212" s="89"/>
    </row>
    <row r="1213" spans="10:10" ht="11.25" customHeight="1">
      <c r="J1213" s="89"/>
    </row>
    <row r="1214" spans="10:10" ht="11.25" customHeight="1">
      <c r="J1214" s="89"/>
    </row>
    <row r="1215" spans="10:10" ht="11.25" customHeight="1">
      <c r="J1215" s="89"/>
    </row>
    <row r="1216" spans="10:10" ht="11.25" customHeight="1">
      <c r="J1216" s="89"/>
    </row>
    <row r="1217" spans="10:10" ht="11.25" customHeight="1">
      <c r="J1217" s="89"/>
    </row>
    <row r="1218" spans="10:10" ht="11.25" customHeight="1">
      <c r="J1218" s="89"/>
    </row>
    <row r="1219" spans="10:10" ht="11.25" customHeight="1">
      <c r="J1219" s="89"/>
    </row>
    <row r="1220" spans="10:10" ht="11.25" customHeight="1">
      <c r="J1220" s="89"/>
    </row>
    <row r="1221" spans="10:10" ht="11.25" customHeight="1">
      <c r="J1221" s="89"/>
    </row>
    <row r="1222" spans="10:10" ht="11.25" customHeight="1">
      <c r="J1222" s="89"/>
    </row>
    <row r="1223" spans="10:10" ht="11.25" customHeight="1">
      <c r="J1223" s="89"/>
    </row>
    <row r="1224" spans="10:10" ht="11.25" customHeight="1">
      <c r="J1224" s="89"/>
    </row>
    <row r="1225" spans="10:10" ht="11.25" customHeight="1">
      <c r="J1225" s="89"/>
    </row>
    <row r="1226" spans="10:10" ht="11.25" customHeight="1">
      <c r="J1226" s="89"/>
    </row>
    <row r="1227" spans="10:10" ht="11.25" customHeight="1">
      <c r="J1227" s="89"/>
    </row>
    <row r="1228" spans="10:10" ht="11.25" customHeight="1">
      <c r="J1228" s="89"/>
    </row>
    <row r="1229" spans="10:10" ht="11.25" customHeight="1">
      <c r="J1229" s="89"/>
    </row>
    <row r="1230" spans="10:10" ht="11.25" customHeight="1">
      <c r="J1230" s="89"/>
    </row>
    <row r="1231" spans="10:10" ht="11.25" customHeight="1">
      <c r="J1231" s="89"/>
    </row>
    <row r="1232" spans="10:10" ht="11.25" customHeight="1">
      <c r="J1232" s="89"/>
    </row>
    <row r="1233" spans="10:10" ht="11.25" customHeight="1">
      <c r="J1233" s="89"/>
    </row>
    <row r="1234" spans="10:10" ht="11.25" customHeight="1">
      <c r="J1234" s="89"/>
    </row>
    <row r="1235" spans="10:10" ht="11.25" customHeight="1">
      <c r="J1235" s="89"/>
    </row>
    <row r="1236" spans="10:10" ht="11.25" customHeight="1">
      <c r="J1236" s="89"/>
    </row>
    <row r="1237" spans="10:10" ht="11.25" customHeight="1">
      <c r="J1237" s="89"/>
    </row>
    <row r="1238" spans="10:10" ht="11.25" customHeight="1">
      <c r="J1238" s="89"/>
    </row>
    <row r="1239" spans="10:10" ht="11.25" customHeight="1">
      <c r="J1239" s="89"/>
    </row>
    <row r="1240" spans="10:10" ht="11.25" customHeight="1">
      <c r="J1240" s="89"/>
    </row>
    <row r="1241" spans="10:10" ht="11.25" customHeight="1">
      <c r="J1241" s="89"/>
    </row>
    <row r="1242" spans="10:10" ht="11.25" customHeight="1">
      <c r="J1242" s="89"/>
    </row>
    <row r="1243" spans="10:10" ht="11.25" customHeight="1">
      <c r="J1243" s="89"/>
    </row>
    <row r="1244" spans="10:10" ht="11.25" customHeight="1">
      <c r="J1244" s="89"/>
    </row>
    <row r="1245" spans="10:10" ht="11.25" customHeight="1">
      <c r="J1245" s="89"/>
    </row>
    <row r="1246" spans="10:10" ht="11.25" customHeight="1">
      <c r="J1246" s="89"/>
    </row>
    <row r="1247" spans="10:10" ht="11.25" customHeight="1">
      <c r="J1247" s="89"/>
    </row>
    <row r="1248" spans="10:10" ht="11.25" customHeight="1">
      <c r="J1248" s="89"/>
    </row>
    <row r="1249" spans="10:10" ht="11.25" customHeight="1">
      <c r="J1249" s="89"/>
    </row>
    <row r="1250" spans="10:10" ht="11.25" customHeight="1">
      <c r="J1250" s="89"/>
    </row>
    <row r="1251" spans="10:10" ht="11.25" customHeight="1">
      <c r="J1251" s="89"/>
    </row>
    <row r="1252" spans="10:10" ht="11.25" customHeight="1">
      <c r="J1252" s="89"/>
    </row>
    <row r="1253" spans="10:10" ht="11.25" customHeight="1">
      <c r="J1253" s="89"/>
    </row>
    <row r="1254" spans="10:10" ht="11.25" customHeight="1">
      <c r="J1254" s="89"/>
    </row>
    <row r="1255" spans="10:10" ht="11.25" customHeight="1">
      <c r="J1255" s="89"/>
    </row>
    <row r="1256" spans="10:10" ht="11.25" customHeight="1">
      <c r="J1256" s="89"/>
    </row>
    <row r="1257" spans="10:10" ht="11.25" customHeight="1">
      <c r="J1257" s="89"/>
    </row>
    <row r="1258" spans="10:10" ht="11.25" customHeight="1">
      <c r="J1258" s="89"/>
    </row>
    <row r="1259" spans="10:10" ht="11.25" customHeight="1">
      <c r="J1259" s="89"/>
    </row>
    <row r="1260" spans="10:10" ht="11.25" customHeight="1">
      <c r="J1260" s="89"/>
    </row>
    <row r="1261" spans="10:10" ht="11.25" customHeight="1">
      <c r="J1261" s="89"/>
    </row>
    <row r="1262" spans="10:10" ht="11.25" customHeight="1">
      <c r="J1262" s="89"/>
    </row>
    <row r="1263" spans="10:10" ht="11.25" customHeight="1">
      <c r="J1263" s="89"/>
    </row>
    <row r="1264" spans="10:10" ht="11.25" customHeight="1">
      <c r="J1264" s="89"/>
    </row>
    <row r="1265" spans="10:10" ht="11.25" customHeight="1">
      <c r="J1265" s="89"/>
    </row>
    <row r="1266" spans="10:10" ht="11.25" customHeight="1">
      <c r="J1266" s="89"/>
    </row>
    <row r="1267" spans="10:10" ht="11.25" customHeight="1">
      <c r="J1267" s="89"/>
    </row>
    <row r="1268" spans="10:10" ht="11.25" customHeight="1">
      <c r="J1268" s="89"/>
    </row>
    <row r="1269" spans="10:10" ht="11.25" customHeight="1">
      <c r="J1269" s="89"/>
    </row>
    <row r="1270" spans="10:10" ht="11.25" customHeight="1">
      <c r="J1270" s="89"/>
    </row>
    <row r="1271" spans="10:10" ht="11.25" customHeight="1">
      <c r="J1271" s="89"/>
    </row>
    <row r="1272" spans="10:10" ht="11.25" customHeight="1">
      <c r="J1272" s="89"/>
    </row>
    <row r="1273" spans="10:10" ht="11.25" customHeight="1">
      <c r="J1273" s="89"/>
    </row>
    <row r="1274" spans="10:10" ht="11.25" customHeight="1">
      <c r="J1274" s="89"/>
    </row>
    <row r="1275" spans="10:10" ht="11.25" customHeight="1">
      <c r="J1275" s="89"/>
    </row>
    <row r="1276" spans="10:10" ht="11.25" customHeight="1">
      <c r="J1276" s="89"/>
    </row>
    <row r="1277" spans="10:10" ht="11.25" customHeight="1">
      <c r="J1277" s="89"/>
    </row>
    <row r="1278" spans="10:10" ht="11.25" customHeight="1">
      <c r="J1278" s="89"/>
    </row>
    <row r="1279" spans="10:10" ht="11.25" customHeight="1">
      <c r="J1279" s="89"/>
    </row>
    <row r="1280" spans="10:10" ht="11.25" customHeight="1">
      <c r="J1280" s="89"/>
    </row>
    <row r="1281" spans="10:10" ht="11.25" customHeight="1">
      <c r="J1281" s="89"/>
    </row>
    <row r="1282" spans="10:10" ht="11.25" customHeight="1">
      <c r="J1282" s="89"/>
    </row>
    <row r="1283" spans="10:10" ht="11.25" customHeight="1">
      <c r="J1283" s="89"/>
    </row>
    <row r="1284" spans="10:10" ht="11.25" customHeight="1">
      <c r="J1284" s="89"/>
    </row>
    <row r="1285" spans="10:10" ht="11.25" customHeight="1">
      <c r="J1285" s="89"/>
    </row>
    <row r="1286" spans="10:10" ht="11.25" customHeight="1">
      <c r="J1286" s="89"/>
    </row>
    <row r="1287" spans="10:10" ht="11.25" customHeight="1">
      <c r="J1287" s="89"/>
    </row>
    <row r="1288" spans="10:10" ht="11.25" customHeight="1">
      <c r="J1288" s="89"/>
    </row>
    <row r="1289" spans="10:10" ht="11.25" customHeight="1">
      <c r="J1289" s="89"/>
    </row>
    <row r="1290" spans="10:10" ht="11.25" customHeight="1">
      <c r="J1290" s="89"/>
    </row>
    <row r="1291" spans="10:10" ht="11.25" customHeight="1">
      <c r="J1291" s="89"/>
    </row>
    <row r="1292" spans="10:10" ht="11.25" customHeight="1">
      <c r="J1292" s="89"/>
    </row>
    <row r="1293" spans="10:10" ht="11.25" customHeight="1">
      <c r="J1293" s="89"/>
    </row>
    <row r="1294" spans="10:10" ht="11.25" customHeight="1">
      <c r="J1294" s="89"/>
    </row>
    <row r="1295" spans="10:10" ht="11.25" customHeight="1">
      <c r="J1295" s="89"/>
    </row>
    <row r="1296" spans="10:10" ht="11.25" customHeight="1">
      <c r="J1296" s="89"/>
    </row>
    <row r="1297" spans="10:10" ht="11.25" customHeight="1">
      <c r="J1297" s="89"/>
    </row>
    <row r="1298" spans="10:10" ht="11.25" customHeight="1">
      <c r="J1298" s="89"/>
    </row>
    <row r="1299" spans="10:10" ht="11.25" customHeight="1">
      <c r="J1299" s="89"/>
    </row>
    <row r="1300" spans="10:10" ht="11.25" customHeight="1">
      <c r="J1300" s="89"/>
    </row>
    <row r="1301" spans="10:10" ht="11.25" customHeight="1">
      <c r="J1301" s="89"/>
    </row>
    <row r="1302" spans="10:10" ht="11.25" customHeight="1">
      <c r="J1302" s="89"/>
    </row>
    <row r="1303" spans="10:10" ht="11.25" customHeight="1">
      <c r="J1303" s="89"/>
    </row>
    <row r="1304" spans="10:10" ht="11.25" customHeight="1">
      <c r="J1304" s="89"/>
    </row>
    <row r="1305" spans="10:10" ht="11.25" customHeight="1">
      <c r="J1305" s="89"/>
    </row>
    <row r="1306" spans="10:10" ht="11.25" customHeight="1">
      <c r="J1306" s="89"/>
    </row>
    <row r="1307" spans="10:10" ht="11.25" customHeight="1">
      <c r="J1307" s="89"/>
    </row>
    <row r="1308" spans="10:10" ht="11.25" customHeight="1">
      <c r="J1308" s="89"/>
    </row>
    <row r="1309" spans="10:10" ht="11.25" customHeight="1">
      <c r="J1309" s="89"/>
    </row>
    <row r="1310" spans="10:10" ht="11.25" customHeight="1">
      <c r="J1310" s="89"/>
    </row>
    <row r="1311" spans="10:10" ht="11.25" customHeight="1">
      <c r="J1311" s="89"/>
    </row>
    <row r="1312" spans="10:10" ht="11.25" customHeight="1">
      <c r="J1312" s="89"/>
    </row>
    <row r="1313" spans="10:10" ht="11.25" customHeight="1">
      <c r="J1313" s="89"/>
    </row>
    <row r="1314" spans="10:10" ht="11.25" customHeight="1">
      <c r="J1314" s="89"/>
    </row>
    <row r="1315" spans="10:10" ht="11.25" customHeight="1">
      <c r="J1315" s="89"/>
    </row>
    <row r="1316" spans="10:10" ht="11.25" customHeight="1">
      <c r="J1316" s="89"/>
    </row>
    <row r="1317" spans="10:10" ht="11.25" customHeight="1">
      <c r="J1317" s="89"/>
    </row>
    <row r="1318" spans="10:10" ht="11.25" customHeight="1">
      <c r="J1318" s="89"/>
    </row>
    <row r="1319" spans="10:10" ht="11.25" customHeight="1">
      <c r="J1319" s="89"/>
    </row>
    <row r="1320" spans="10:10" ht="11.25" customHeight="1">
      <c r="J1320" s="89"/>
    </row>
    <row r="1321" spans="10:10" ht="11.25" customHeight="1">
      <c r="J1321" s="89"/>
    </row>
    <row r="1322" spans="10:10" ht="11.25" customHeight="1">
      <c r="J1322" s="89"/>
    </row>
    <row r="1323" spans="10:10" ht="11.25" customHeight="1">
      <c r="J1323" s="89"/>
    </row>
    <row r="1324" spans="10:10" ht="11.25" customHeight="1">
      <c r="J1324" s="89"/>
    </row>
    <row r="1325" spans="10:10" ht="11.25" customHeight="1">
      <c r="J1325" s="89"/>
    </row>
    <row r="1326" spans="10:10" ht="11.25" customHeight="1">
      <c r="J1326" s="89"/>
    </row>
    <row r="1327" spans="10:10" ht="11.25" customHeight="1">
      <c r="J1327" s="89"/>
    </row>
    <row r="1328" spans="10:10" ht="11.25" customHeight="1">
      <c r="J1328" s="89"/>
    </row>
    <row r="1329" spans="10:10" ht="11.25" customHeight="1">
      <c r="J1329" s="89"/>
    </row>
    <row r="1330" spans="10:10" ht="11.25" customHeight="1">
      <c r="J1330" s="89"/>
    </row>
    <row r="1331" spans="10:10" ht="11.25" customHeight="1">
      <c r="J1331" s="89"/>
    </row>
    <row r="1332" spans="10:10" ht="11.25" customHeight="1">
      <c r="J1332" s="89"/>
    </row>
    <row r="1333" spans="10:10" ht="11.25" customHeight="1">
      <c r="J1333" s="89"/>
    </row>
    <row r="1334" spans="10:10" ht="11.25" customHeight="1">
      <c r="J1334" s="89"/>
    </row>
    <row r="1335" spans="10:10" ht="11.25" customHeight="1">
      <c r="J1335" s="89"/>
    </row>
    <row r="1336" spans="10:10" ht="11.25" customHeight="1">
      <c r="J1336" s="89"/>
    </row>
    <row r="1337" spans="10:10" ht="11.25" customHeight="1">
      <c r="J1337" s="89"/>
    </row>
    <row r="1338" spans="10:10" ht="11.25" customHeight="1">
      <c r="J1338" s="89"/>
    </row>
    <row r="1339" spans="10:10" ht="11.25" customHeight="1">
      <c r="J1339" s="89"/>
    </row>
    <row r="1340" spans="10:10" ht="11.25" customHeight="1">
      <c r="J1340" s="89"/>
    </row>
    <row r="1341" spans="10:10" ht="11.25" customHeight="1">
      <c r="J1341" s="89"/>
    </row>
    <row r="1342" spans="10:10" ht="11.25" customHeight="1">
      <c r="J1342" s="89"/>
    </row>
    <row r="1343" spans="10:10" ht="11.25" customHeight="1">
      <c r="J1343" s="89"/>
    </row>
    <row r="1344" spans="10:10" ht="11.25" customHeight="1">
      <c r="J1344" s="89"/>
    </row>
    <row r="1345" spans="10:10" ht="11.25" customHeight="1">
      <c r="J1345" s="89"/>
    </row>
    <row r="1346" spans="10:10" ht="11.25" customHeight="1">
      <c r="J1346" s="89"/>
    </row>
    <row r="1347" spans="10:10" ht="11.25" customHeight="1">
      <c r="J1347" s="89"/>
    </row>
    <row r="1348" spans="10:10" ht="11.25" customHeight="1">
      <c r="J1348" s="89"/>
    </row>
    <row r="1349" spans="10:10" ht="11.25" customHeight="1">
      <c r="J1349" s="89"/>
    </row>
    <row r="1350" spans="10:10" ht="11.25" customHeight="1">
      <c r="J1350" s="89"/>
    </row>
    <row r="1351" spans="10:10" ht="11.25" customHeight="1">
      <c r="J1351" s="89"/>
    </row>
    <row r="1352" spans="10:10" ht="11.25" customHeight="1">
      <c r="J1352" s="89"/>
    </row>
    <row r="1353" spans="10:10" ht="11.25" customHeight="1">
      <c r="J1353" s="89"/>
    </row>
    <row r="1354" spans="10:10" ht="11.25" customHeight="1">
      <c r="J1354" s="89"/>
    </row>
    <row r="1355" spans="10:10" ht="11.25" customHeight="1">
      <c r="J1355" s="89"/>
    </row>
    <row r="1356" spans="10:10" ht="11.25" customHeight="1">
      <c r="J1356" s="89"/>
    </row>
    <row r="1357" spans="10:10" ht="11.25" customHeight="1">
      <c r="J1357" s="89"/>
    </row>
    <row r="1358" spans="10:10" ht="11.25" customHeight="1">
      <c r="J1358" s="89"/>
    </row>
    <row r="1359" spans="10:10" ht="11.25" customHeight="1">
      <c r="J1359" s="89"/>
    </row>
    <row r="1360" spans="10:10" ht="11.25" customHeight="1">
      <c r="J1360" s="89"/>
    </row>
    <row r="1361" spans="10:10" ht="11.25" customHeight="1">
      <c r="J1361" s="89"/>
    </row>
    <row r="1362" spans="10:10" ht="11.25" customHeight="1">
      <c r="J1362" s="89"/>
    </row>
    <row r="1363" spans="10:10" ht="11.25" customHeight="1">
      <c r="J1363" s="89"/>
    </row>
    <row r="1364" spans="10:10" ht="11.25" customHeight="1">
      <c r="J1364" s="89"/>
    </row>
    <row r="1365" spans="10:10" ht="11.25" customHeight="1">
      <c r="J1365" s="89"/>
    </row>
    <row r="1366" spans="10:10" ht="11.25" customHeight="1">
      <c r="J1366" s="89"/>
    </row>
    <row r="1367" spans="10:10" ht="11.25" customHeight="1">
      <c r="J1367" s="89"/>
    </row>
    <row r="1368" spans="10:10" ht="11.25" customHeight="1">
      <c r="J1368" s="89"/>
    </row>
    <row r="1369" spans="10:10" ht="11.25" customHeight="1">
      <c r="J1369" s="89"/>
    </row>
    <row r="1370" spans="10:10" ht="11.25" customHeight="1">
      <c r="J1370" s="89"/>
    </row>
    <row r="1371" spans="10:10" ht="11.25" customHeight="1">
      <c r="J1371" s="89"/>
    </row>
    <row r="1372" spans="10:10" ht="11.25" customHeight="1">
      <c r="J1372" s="89"/>
    </row>
    <row r="1373" spans="10:10" ht="11.25" customHeight="1">
      <c r="J1373" s="89"/>
    </row>
    <row r="1374" spans="10:10" ht="11.25" customHeight="1">
      <c r="J1374" s="89"/>
    </row>
    <row r="1375" spans="10:10" ht="11.25" customHeight="1">
      <c r="J1375" s="89"/>
    </row>
    <row r="1376" spans="10:10" ht="11.25" customHeight="1">
      <c r="J1376" s="89"/>
    </row>
    <row r="1377" spans="10:10" ht="11.25" customHeight="1">
      <c r="J1377" s="89"/>
    </row>
    <row r="1378" spans="10:10" ht="11.25" customHeight="1">
      <c r="J1378" s="89"/>
    </row>
    <row r="1379" spans="10:10" ht="11.25" customHeight="1">
      <c r="J1379" s="89"/>
    </row>
    <row r="1380" spans="10:10" ht="11.25" customHeight="1">
      <c r="J1380" s="89"/>
    </row>
    <row r="1381" spans="10:10" ht="11.25" customHeight="1">
      <c r="J1381" s="89"/>
    </row>
    <row r="1382" spans="10:10" ht="11.25" customHeight="1">
      <c r="J1382" s="89"/>
    </row>
    <row r="1383" spans="10:10" ht="11.25" customHeight="1">
      <c r="J1383" s="89"/>
    </row>
    <row r="1384" spans="10:10" ht="11.25" customHeight="1">
      <c r="J1384" s="89"/>
    </row>
    <row r="1385" spans="10:10" ht="11.25" customHeight="1">
      <c r="J1385" s="89"/>
    </row>
    <row r="1386" spans="10:10" ht="11.25" customHeight="1">
      <c r="J1386" s="89"/>
    </row>
    <row r="1387" spans="10:10" ht="11.25" customHeight="1">
      <c r="J1387" s="89"/>
    </row>
    <row r="1388" spans="10:10" ht="11.25" customHeight="1">
      <c r="J1388" s="89"/>
    </row>
    <row r="1389" spans="10:10" ht="11.25" customHeight="1">
      <c r="J1389" s="89"/>
    </row>
    <row r="1390" spans="10:10" ht="11.25" customHeight="1">
      <c r="J1390" s="89"/>
    </row>
    <row r="1391" spans="10:10" ht="11.25" customHeight="1">
      <c r="J1391" s="89"/>
    </row>
    <row r="1392" spans="10:10" ht="11.25" customHeight="1">
      <c r="J1392" s="89"/>
    </row>
    <row r="1393" spans="10:10" ht="11.25" customHeight="1">
      <c r="J1393" s="89"/>
    </row>
    <row r="1394" spans="10:10" ht="11.25" customHeight="1">
      <c r="J1394" s="89"/>
    </row>
    <row r="1395" spans="10:10" ht="11.25" customHeight="1">
      <c r="J1395" s="89"/>
    </row>
    <row r="1396" spans="10:10" ht="11.25" customHeight="1">
      <c r="J1396" s="89"/>
    </row>
    <row r="1397" spans="10:10" ht="11.25" customHeight="1">
      <c r="J1397" s="89"/>
    </row>
    <row r="1398" spans="10:10" ht="11.25" customHeight="1">
      <c r="J1398" s="89"/>
    </row>
    <row r="1399" spans="10:10" ht="11.25" customHeight="1">
      <c r="J1399" s="89"/>
    </row>
    <row r="1400" spans="10:10" ht="11.25" customHeight="1">
      <c r="J1400" s="89"/>
    </row>
    <row r="1401" spans="10:10" ht="11.25" customHeight="1">
      <c r="J1401" s="89"/>
    </row>
    <row r="1402" spans="10:10" ht="11.25" customHeight="1">
      <c r="J1402" s="89"/>
    </row>
    <row r="1403" spans="10:10" ht="11.25" customHeight="1">
      <c r="J1403" s="89"/>
    </row>
    <row r="1404" spans="10:10" ht="11.25" customHeight="1">
      <c r="J1404" s="89"/>
    </row>
    <row r="1405" spans="10:10" ht="11.25" customHeight="1">
      <c r="J1405" s="89"/>
    </row>
    <row r="1406" spans="10:10" ht="11.25" customHeight="1">
      <c r="J1406" s="89"/>
    </row>
    <row r="1407" spans="10:10" ht="11.25" customHeight="1">
      <c r="J1407" s="89"/>
    </row>
    <row r="1408" spans="10:10" ht="11.25" customHeight="1">
      <c r="J1408" s="89"/>
    </row>
    <row r="1409" spans="10:10" ht="11.25" customHeight="1">
      <c r="J1409" s="89"/>
    </row>
    <row r="1410" spans="10:10" ht="11.25" customHeight="1">
      <c r="J1410" s="89"/>
    </row>
    <row r="1411" spans="10:10" ht="11.25" customHeight="1">
      <c r="J1411" s="89"/>
    </row>
    <row r="1412" spans="10:10" ht="11.25" customHeight="1">
      <c r="J1412" s="89"/>
    </row>
    <row r="1413" spans="10:10" ht="11.25" customHeight="1">
      <c r="J1413" s="89"/>
    </row>
    <row r="1414" spans="10:10" ht="11.25" customHeight="1">
      <c r="J1414" s="89"/>
    </row>
    <row r="1415" spans="10:10" ht="11.25" customHeight="1">
      <c r="J1415" s="89"/>
    </row>
    <row r="1416" spans="10:10" ht="11.25" customHeight="1">
      <c r="J1416" s="89"/>
    </row>
    <row r="1417" spans="10:10" ht="11.25" customHeight="1">
      <c r="J1417" s="89"/>
    </row>
    <row r="1418" spans="10:10" ht="11.25" customHeight="1">
      <c r="J1418" s="89"/>
    </row>
    <row r="1419" spans="10:10" ht="11.25" customHeight="1">
      <c r="J1419" s="89"/>
    </row>
    <row r="1420" spans="10:10" ht="11.25" customHeight="1">
      <c r="J1420" s="89"/>
    </row>
    <row r="1421" spans="10:10" ht="11.25" customHeight="1">
      <c r="J1421" s="89"/>
    </row>
    <row r="1422" spans="10:10" ht="11.25" customHeight="1">
      <c r="J1422" s="89"/>
    </row>
    <row r="1423" spans="10:10" ht="11.25" customHeight="1">
      <c r="J1423" s="89"/>
    </row>
    <row r="1424" spans="10:10" ht="11.25" customHeight="1">
      <c r="J1424" s="89"/>
    </row>
    <row r="1425" spans="10:10" ht="11.25" customHeight="1">
      <c r="J1425" s="89"/>
    </row>
    <row r="1426" spans="10:10" ht="11.25" customHeight="1">
      <c r="J1426" s="89"/>
    </row>
    <row r="1427" spans="10:10" ht="11.25" customHeight="1">
      <c r="J1427" s="89"/>
    </row>
    <row r="1428" spans="10:10" ht="11.25" customHeight="1">
      <c r="J1428" s="89"/>
    </row>
    <row r="1429" spans="10:10" ht="11.25" customHeight="1">
      <c r="J1429" s="89"/>
    </row>
    <row r="1430" spans="10:10" ht="11.25" customHeight="1">
      <c r="J1430" s="89"/>
    </row>
    <row r="1431" spans="10:10" ht="11.25" customHeight="1">
      <c r="J1431" s="89"/>
    </row>
    <row r="1432" spans="10:10" ht="11.25" customHeight="1">
      <c r="J1432" s="89"/>
    </row>
    <row r="1433" spans="10:10" ht="11.25" customHeight="1">
      <c r="J1433" s="89"/>
    </row>
    <row r="1434" spans="10:10" ht="11.25" customHeight="1">
      <c r="J1434" s="89"/>
    </row>
    <row r="1435" spans="10:10" ht="11.25" customHeight="1">
      <c r="J1435" s="89"/>
    </row>
    <row r="1436" spans="10:10" ht="11.25" customHeight="1">
      <c r="J1436" s="89"/>
    </row>
    <row r="1437" spans="10:10" ht="11.25" customHeight="1">
      <c r="J1437" s="89"/>
    </row>
    <row r="1438" spans="10:10" ht="11.25" customHeight="1">
      <c r="J1438" s="89"/>
    </row>
    <row r="1439" spans="10:10" ht="11.25" customHeight="1">
      <c r="J1439" s="89"/>
    </row>
    <row r="1440" spans="10:10" ht="11.25" customHeight="1">
      <c r="J1440" s="89"/>
    </row>
    <row r="1441" spans="10:10" ht="11.25" customHeight="1">
      <c r="J1441" s="89"/>
    </row>
    <row r="1442" spans="10:10" ht="11.25" customHeight="1">
      <c r="J1442" s="89"/>
    </row>
    <row r="1443" spans="10:10" ht="11.25" customHeight="1">
      <c r="J1443" s="89"/>
    </row>
    <row r="1444" spans="10:10" ht="11.25" customHeight="1">
      <c r="J1444" s="89"/>
    </row>
    <row r="1445" spans="10:10" ht="11.25" customHeight="1">
      <c r="J1445" s="89"/>
    </row>
    <row r="1446" spans="10:10" ht="11.25" customHeight="1">
      <c r="J1446" s="89"/>
    </row>
    <row r="1447" spans="10:10" ht="11.25" customHeight="1">
      <c r="J1447" s="89"/>
    </row>
    <row r="1448" spans="10:10" ht="11.25" customHeight="1">
      <c r="J1448" s="89"/>
    </row>
    <row r="1449" spans="10:10" ht="11.25" customHeight="1">
      <c r="J1449" s="89"/>
    </row>
    <row r="1450" spans="10:10" ht="11.25" customHeight="1">
      <c r="J1450" s="89"/>
    </row>
    <row r="1451" spans="10:10" ht="11.25" customHeight="1">
      <c r="J1451" s="89"/>
    </row>
    <row r="1452" spans="10:10" ht="11.25" customHeight="1">
      <c r="J1452" s="89"/>
    </row>
    <row r="1453" spans="10:10" ht="11.25" customHeight="1">
      <c r="J1453" s="89"/>
    </row>
    <row r="1454" spans="10:10" ht="11.25" customHeight="1">
      <c r="J1454" s="89"/>
    </row>
    <row r="1455" spans="10:10" ht="11.25" customHeight="1">
      <c r="J1455" s="89"/>
    </row>
    <row r="1456" spans="10:10" ht="11.25" customHeight="1">
      <c r="J1456" s="89"/>
    </row>
    <row r="1457" spans="10:10" ht="11.25" customHeight="1">
      <c r="J1457" s="89"/>
    </row>
    <row r="1458" spans="10:10" ht="11.25" customHeight="1">
      <c r="J1458" s="89"/>
    </row>
    <row r="1459" spans="10:10" ht="11.25" customHeight="1">
      <c r="J1459" s="89"/>
    </row>
    <row r="1460" spans="10:10" ht="11.25" customHeight="1">
      <c r="J1460" s="89"/>
    </row>
    <row r="1461" spans="10:10" ht="11.25" customHeight="1">
      <c r="J1461" s="89"/>
    </row>
    <row r="1462" spans="10:10" ht="11.25" customHeight="1">
      <c r="J1462" s="89"/>
    </row>
    <row r="1463" spans="10:10" ht="11.25" customHeight="1">
      <c r="J1463" s="89"/>
    </row>
    <row r="1464" spans="10:10" ht="11.25" customHeight="1">
      <c r="J1464" s="89"/>
    </row>
    <row r="1465" spans="10:10" ht="11.25" customHeight="1">
      <c r="J1465" s="89"/>
    </row>
    <row r="1466" spans="10:10" ht="11.25" customHeight="1">
      <c r="J1466" s="89"/>
    </row>
    <row r="1467" spans="10:10" ht="11.25" customHeight="1">
      <c r="J1467" s="89"/>
    </row>
    <row r="1468" spans="10:10" ht="11.25" customHeight="1">
      <c r="J1468" s="89"/>
    </row>
    <row r="1469" spans="10:10" ht="11.25" customHeight="1">
      <c r="J1469" s="89"/>
    </row>
    <row r="1470" spans="10:10" ht="11.25" customHeight="1">
      <c r="J1470" s="89"/>
    </row>
    <row r="1471" spans="10:10" ht="11.25" customHeight="1">
      <c r="J1471" s="89"/>
    </row>
    <row r="1472" spans="10:10" ht="11.25" customHeight="1">
      <c r="J1472" s="89"/>
    </row>
    <row r="1473" spans="10:10" ht="11.25" customHeight="1">
      <c r="J1473" s="89"/>
    </row>
    <row r="1474" spans="10:10" ht="11.25" customHeight="1">
      <c r="J1474" s="89"/>
    </row>
    <row r="1475" spans="10:10" ht="11.25" customHeight="1">
      <c r="J1475" s="89"/>
    </row>
    <row r="1476" spans="10:10" ht="11.25" customHeight="1">
      <c r="J1476" s="89"/>
    </row>
    <row r="1477" spans="10:10" ht="11.25" customHeight="1">
      <c r="J1477" s="89"/>
    </row>
    <row r="1478" spans="10:10" ht="11.25" customHeight="1">
      <c r="J1478" s="89"/>
    </row>
    <row r="1479" spans="10:10" ht="11.25" customHeight="1">
      <c r="J1479" s="89"/>
    </row>
    <row r="1480" spans="10:10" ht="11.25" customHeight="1">
      <c r="J1480" s="89"/>
    </row>
    <row r="1481" spans="10:10" ht="11.25" customHeight="1">
      <c r="J1481" s="89"/>
    </row>
    <row r="1482" spans="10:10" ht="11.25" customHeight="1">
      <c r="J1482" s="89"/>
    </row>
    <row r="1483" spans="10:10" ht="11.25" customHeight="1">
      <c r="J1483" s="89"/>
    </row>
    <row r="1484" spans="10:10" ht="11.25" customHeight="1">
      <c r="J1484" s="89"/>
    </row>
    <row r="1485" spans="10:10" ht="11.25" customHeight="1">
      <c r="J1485" s="89"/>
    </row>
    <row r="1486" spans="10:10" ht="11.25" customHeight="1">
      <c r="J1486" s="89"/>
    </row>
    <row r="1487" spans="10:10" ht="11.25" customHeight="1">
      <c r="J1487" s="89"/>
    </row>
    <row r="1488" spans="10:10" ht="11.25" customHeight="1">
      <c r="J1488" s="89"/>
    </row>
    <row r="1489" spans="10:10" ht="11.25" customHeight="1">
      <c r="J1489" s="89"/>
    </row>
    <row r="1490" spans="10:10" ht="11.25" customHeight="1">
      <c r="J1490" s="89"/>
    </row>
    <row r="1491" spans="10:10" ht="11.25" customHeight="1">
      <c r="J1491" s="89"/>
    </row>
    <row r="1492" spans="10:10" ht="11.25" customHeight="1">
      <c r="J1492" s="89"/>
    </row>
    <row r="1493" spans="10:10" ht="11.25" customHeight="1">
      <c r="J1493" s="89"/>
    </row>
    <row r="1494" spans="10:10" ht="11.25" customHeight="1">
      <c r="J1494" s="89"/>
    </row>
    <row r="1495" spans="10:10" ht="11.25" customHeight="1">
      <c r="J1495" s="89"/>
    </row>
    <row r="1496" spans="10:10" ht="11.25" customHeight="1">
      <c r="J1496" s="89"/>
    </row>
    <row r="1497" spans="10:10" ht="11.25" customHeight="1">
      <c r="J1497" s="89"/>
    </row>
    <row r="1498" spans="10:10" ht="11.25" customHeight="1">
      <c r="J1498" s="89"/>
    </row>
    <row r="1499" spans="10:10" ht="11.25" customHeight="1">
      <c r="J1499" s="89"/>
    </row>
    <row r="1500" spans="10:10" ht="11.25" customHeight="1">
      <c r="J1500" s="89"/>
    </row>
    <row r="1501" spans="10:10" ht="11.25" customHeight="1">
      <c r="J1501" s="89"/>
    </row>
    <row r="1502" spans="10:10" ht="11.25" customHeight="1">
      <c r="J1502" s="89"/>
    </row>
    <row r="1503" spans="10:10" ht="11.25" customHeight="1">
      <c r="J1503" s="89"/>
    </row>
    <row r="1504" spans="10:10" ht="11.25" customHeight="1">
      <c r="J1504" s="89"/>
    </row>
    <row r="1505" spans="10:10" ht="11.25" customHeight="1">
      <c r="J1505" s="89"/>
    </row>
    <row r="1506" spans="10:10" ht="11.25" customHeight="1">
      <c r="J1506" s="89"/>
    </row>
    <row r="1507" spans="10:10" ht="11.25" customHeight="1">
      <c r="J1507" s="89"/>
    </row>
    <row r="1508" spans="10:10" ht="11.25" customHeight="1">
      <c r="J1508" s="89"/>
    </row>
    <row r="1509" spans="10:10" ht="11.25" customHeight="1">
      <c r="J1509" s="89"/>
    </row>
    <row r="1510" spans="10:10" ht="11.25" customHeight="1">
      <c r="J1510" s="89"/>
    </row>
    <row r="1511" spans="10:10" ht="11.25" customHeight="1">
      <c r="J1511" s="89"/>
    </row>
    <row r="1512" spans="10:10" ht="11.25" customHeight="1">
      <c r="J1512" s="89"/>
    </row>
    <row r="1513" spans="10:10" ht="11.25" customHeight="1">
      <c r="J1513" s="89"/>
    </row>
    <row r="1514" spans="10:10" ht="11.25" customHeight="1">
      <c r="J1514" s="89"/>
    </row>
    <row r="1515" spans="10:10" ht="11.25" customHeight="1">
      <c r="J1515" s="89"/>
    </row>
    <row r="1516" spans="10:10" ht="11.25" customHeight="1">
      <c r="J1516" s="89"/>
    </row>
    <row r="1517" spans="10:10" ht="11.25" customHeight="1">
      <c r="J1517" s="89"/>
    </row>
    <row r="1518" spans="10:10" ht="11.25" customHeight="1">
      <c r="J1518" s="89"/>
    </row>
    <row r="1519" spans="10:10" ht="11.25" customHeight="1">
      <c r="J1519" s="89"/>
    </row>
    <row r="1520" spans="10:10" ht="11.25" customHeight="1">
      <c r="J1520" s="89"/>
    </row>
    <row r="1521" spans="10:10" ht="11.25" customHeight="1">
      <c r="J1521" s="89"/>
    </row>
    <row r="1522" spans="10:10" ht="11.25" customHeight="1">
      <c r="J1522" s="89"/>
    </row>
    <row r="1523" spans="10:10" ht="11.25" customHeight="1">
      <c r="J1523" s="89"/>
    </row>
    <row r="1524" spans="10:10" ht="11.25" customHeight="1">
      <c r="J1524" s="89"/>
    </row>
    <row r="1525" spans="10:10" ht="11.25" customHeight="1">
      <c r="J1525" s="89"/>
    </row>
    <row r="1526" spans="10:10" ht="11.25" customHeight="1">
      <c r="J1526" s="89"/>
    </row>
    <row r="1527" spans="10:10" ht="11.25" customHeight="1">
      <c r="J1527" s="89"/>
    </row>
    <row r="1528" spans="10:10" ht="11.25" customHeight="1">
      <c r="J1528" s="89"/>
    </row>
    <row r="1529" spans="10:10" ht="11.25" customHeight="1">
      <c r="J1529" s="89"/>
    </row>
    <row r="1530" spans="10:10" ht="11.25" customHeight="1">
      <c r="J1530" s="89"/>
    </row>
    <row r="1531" spans="10:10" ht="11.25" customHeight="1">
      <c r="J1531" s="89"/>
    </row>
    <row r="1532" spans="10:10" ht="11.25" customHeight="1">
      <c r="J1532" s="89"/>
    </row>
    <row r="1533" spans="10:10" ht="11.25" customHeight="1">
      <c r="J1533" s="89"/>
    </row>
    <row r="1534" spans="10:10" ht="11.25" customHeight="1">
      <c r="J1534" s="89"/>
    </row>
    <row r="1535" spans="10:10" ht="11.25" customHeight="1">
      <c r="J1535" s="89"/>
    </row>
    <row r="1536" spans="10:10" ht="11.25" customHeight="1">
      <c r="J1536" s="89"/>
    </row>
    <row r="1537" spans="10:10" ht="11.25" customHeight="1">
      <c r="J1537" s="89"/>
    </row>
    <row r="1538" spans="10:10" ht="11.25" customHeight="1">
      <c r="J1538" s="89"/>
    </row>
    <row r="1539" spans="10:10" ht="11.25" customHeight="1">
      <c r="J1539" s="89"/>
    </row>
    <row r="1540" spans="10:10" ht="11.25" customHeight="1">
      <c r="J1540" s="89"/>
    </row>
    <row r="1541" spans="10:10" ht="11.25" customHeight="1">
      <c r="J1541" s="89"/>
    </row>
    <row r="1542" spans="10:10" ht="11.25" customHeight="1">
      <c r="J1542" s="89"/>
    </row>
    <row r="1543" spans="10:10" ht="11.25" customHeight="1">
      <c r="J1543" s="89"/>
    </row>
    <row r="1544" spans="10:10" ht="11.25" customHeight="1">
      <c r="J1544" s="89"/>
    </row>
    <row r="1545" spans="10:10" ht="11.25" customHeight="1">
      <c r="J1545" s="89"/>
    </row>
    <row r="1546" spans="10:10" ht="11.25" customHeight="1">
      <c r="J1546" s="89"/>
    </row>
    <row r="1547" spans="10:10" ht="11.25" customHeight="1">
      <c r="J1547" s="89"/>
    </row>
    <row r="1548" spans="10:10" ht="11.25" customHeight="1">
      <c r="J1548" s="89"/>
    </row>
    <row r="1549" spans="10:10" ht="11.25" customHeight="1">
      <c r="J1549" s="89"/>
    </row>
    <row r="1550" spans="10:10" ht="11.25" customHeight="1">
      <c r="J1550" s="89"/>
    </row>
    <row r="1551" spans="10:10" ht="11.25" customHeight="1">
      <c r="J1551" s="89"/>
    </row>
    <row r="1552" spans="10:10" ht="11.25" customHeight="1">
      <c r="J1552" s="89"/>
    </row>
    <row r="1553" spans="10:10" ht="11.25" customHeight="1">
      <c r="J1553" s="89"/>
    </row>
    <row r="1554" spans="10:10" ht="11.25" customHeight="1">
      <c r="J1554" s="89"/>
    </row>
    <row r="1555" spans="10:10" ht="11.25" customHeight="1">
      <c r="J1555" s="89"/>
    </row>
    <row r="1556" spans="10:10" ht="11.25" customHeight="1">
      <c r="J1556" s="89"/>
    </row>
    <row r="1557" spans="10:10" ht="11.25" customHeight="1">
      <c r="J1557" s="89"/>
    </row>
    <row r="1558" spans="10:10" ht="11.25" customHeight="1">
      <c r="J1558" s="89"/>
    </row>
    <row r="1559" spans="10:10" ht="11.25" customHeight="1">
      <c r="J1559" s="89"/>
    </row>
    <row r="1560" spans="10:10" ht="11.25" customHeight="1">
      <c r="J1560" s="89"/>
    </row>
    <row r="1561" spans="10:10" ht="11.25" customHeight="1">
      <c r="J1561" s="89"/>
    </row>
    <row r="1562" spans="10:10" ht="11.25" customHeight="1">
      <c r="J1562" s="89"/>
    </row>
    <row r="1563" spans="10:10" ht="11.25" customHeight="1">
      <c r="J1563" s="89"/>
    </row>
    <row r="1564" spans="10:10" ht="11.25" customHeight="1">
      <c r="J1564" s="89"/>
    </row>
    <row r="1565" spans="10:10" ht="11.25" customHeight="1">
      <c r="J1565" s="89"/>
    </row>
    <row r="1566" spans="10:10" ht="11.25" customHeight="1">
      <c r="J1566" s="89"/>
    </row>
    <row r="1567" spans="10:10" ht="11.25" customHeight="1">
      <c r="J1567" s="89"/>
    </row>
    <row r="1568" spans="10:10" ht="11.25" customHeight="1">
      <c r="J1568" s="89"/>
    </row>
    <row r="1569" spans="10:10" ht="11.25" customHeight="1">
      <c r="J1569" s="89"/>
    </row>
    <row r="1570" spans="10:10" ht="11.25" customHeight="1">
      <c r="J1570" s="89"/>
    </row>
    <row r="1571" spans="10:10" ht="11.25" customHeight="1">
      <c r="J1571" s="89"/>
    </row>
    <row r="1572" spans="10:10" ht="11.25" customHeight="1">
      <c r="J1572" s="89"/>
    </row>
    <row r="1573" spans="10:10" ht="11.25" customHeight="1">
      <c r="J1573" s="89"/>
    </row>
    <row r="1574" spans="10:10" ht="11.25" customHeight="1">
      <c r="J1574" s="89"/>
    </row>
    <row r="1575" spans="10:10" ht="11.25" customHeight="1">
      <c r="J1575" s="89"/>
    </row>
    <row r="1576" spans="10:10" ht="11.25" customHeight="1">
      <c r="J1576" s="89"/>
    </row>
    <row r="1577" spans="10:10" ht="11.25" customHeight="1">
      <c r="J1577" s="89"/>
    </row>
    <row r="1578" spans="10:10" ht="11.25" customHeight="1">
      <c r="J1578" s="89"/>
    </row>
    <row r="1579" spans="10:10" ht="11.25" customHeight="1">
      <c r="J1579" s="89"/>
    </row>
    <row r="1580" spans="10:10" ht="11.25" customHeight="1">
      <c r="J1580" s="89"/>
    </row>
    <row r="1581" spans="10:10" ht="11.25" customHeight="1">
      <c r="J1581" s="89"/>
    </row>
    <row r="1582" spans="10:10" ht="11.25" customHeight="1">
      <c r="J1582" s="89"/>
    </row>
    <row r="1583" spans="10:10" ht="11.25" customHeight="1">
      <c r="J1583" s="89"/>
    </row>
    <row r="1584" spans="10:10" ht="11.25" customHeight="1">
      <c r="J1584" s="89"/>
    </row>
    <row r="1585" spans="10:10" ht="11.25" customHeight="1">
      <c r="J1585" s="89"/>
    </row>
    <row r="1586" spans="10:10" ht="11.25" customHeight="1">
      <c r="J1586" s="89"/>
    </row>
    <row r="1587" spans="10:10" ht="11.25" customHeight="1">
      <c r="J1587" s="89"/>
    </row>
    <row r="1588" spans="10:10" ht="11.25" customHeight="1">
      <c r="J1588" s="89"/>
    </row>
    <row r="1589" spans="10:10" ht="11.25" customHeight="1">
      <c r="J1589" s="89"/>
    </row>
    <row r="1590" spans="10:10" ht="11.25" customHeight="1">
      <c r="J1590" s="89"/>
    </row>
    <row r="1591" spans="10:10" ht="11.25" customHeight="1">
      <c r="J1591" s="89"/>
    </row>
    <row r="1592" spans="10:10" ht="11.25" customHeight="1">
      <c r="J1592" s="89"/>
    </row>
    <row r="1593" spans="10:10" ht="11.25" customHeight="1">
      <c r="J1593" s="89"/>
    </row>
    <row r="1594" spans="10:10" ht="11.25" customHeight="1">
      <c r="J1594" s="89"/>
    </row>
    <row r="1595" spans="10:10" ht="11.25" customHeight="1">
      <c r="J1595" s="89"/>
    </row>
    <row r="1596" spans="10:10" ht="11.25" customHeight="1">
      <c r="J1596" s="89"/>
    </row>
    <row r="1597" spans="10:10" ht="11.25" customHeight="1">
      <c r="J1597" s="89"/>
    </row>
    <row r="1598" spans="10:10" ht="11.25" customHeight="1">
      <c r="J1598" s="89"/>
    </row>
    <row r="1599" spans="10:10" ht="11.25" customHeight="1">
      <c r="J1599" s="89"/>
    </row>
    <row r="1600" spans="10:10" ht="11.25" customHeight="1">
      <c r="J1600" s="89"/>
    </row>
    <row r="1601" spans="10:10" ht="11.25" customHeight="1">
      <c r="J1601" s="89"/>
    </row>
    <row r="1602" spans="10:10" ht="11.25" customHeight="1">
      <c r="J1602" s="89"/>
    </row>
    <row r="1603" spans="10:10" ht="11.25" customHeight="1">
      <c r="J1603" s="89"/>
    </row>
    <row r="1604" spans="10:10" ht="11.25" customHeight="1">
      <c r="J1604" s="89"/>
    </row>
    <row r="1605" spans="10:10" ht="11.25" customHeight="1">
      <c r="J1605" s="89"/>
    </row>
    <row r="1606" spans="10:10" ht="11.25" customHeight="1">
      <c r="J1606" s="89"/>
    </row>
    <row r="1607" spans="10:10" ht="11.25" customHeight="1">
      <c r="J1607" s="89"/>
    </row>
    <row r="1608" spans="10:10" ht="11.25" customHeight="1">
      <c r="J1608" s="89"/>
    </row>
    <row r="1609" spans="10:10" ht="11.25" customHeight="1">
      <c r="J1609" s="89"/>
    </row>
    <row r="1610" spans="10:10" ht="11.25" customHeight="1">
      <c r="J1610" s="89"/>
    </row>
    <row r="1611" spans="10:10" ht="11.25" customHeight="1">
      <c r="J1611" s="89"/>
    </row>
    <row r="1612" spans="10:10" ht="11.25" customHeight="1">
      <c r="J1612" s="89"/>
    </row>
    <row r="1613" spans="10:10" ht="11.25" customHeight="1">
      <c r="J1613" s="89"/>
    </row>
    <row r="1614" spans="10:10" ht="11.25" customHeight="1">
      <c r="J1614" s="89"/>
    </row>
    <row r="1615" spans="10:10" ht="11.25" customHeight="1">
      <c r="J1615" s="89"/>
    </row>
    <row r="1616" spans="10:10" ht="11.25" customHeight="1">
      <c r="J1616" s="89"/>
    </row>
    <row r="1617" spans="10:10" ht="11.25" customHeight="1">
      <c r="J1617" s="89"/>
    </row>
    <row r="1618" spans="10:10" ht="11.25" customHeight="1">
      <c r="J1618" s="89"/>
    </row>
    <row r="1619" spans="10:10" ht="11.25" customHeight="1">
      <c r="J1619" s="89"/>
    </row>
    <row r="1620" spans="10:10" ht="11.25" customHeight="1">
      <c r="J1620" s="89"/>
    </row>
    <row r="1621" spans="10:10" ht="11.25" customHeight="1">
      <c r="J1621" s="89"/>
    </row>
    <row r="1622" spans="10:10" ht="11.25" customHeight="1">
      <c r="J1622" s="89"/>
    </row>
    <row r="1623" spans="10:10" ht="11.25" customHeight="1">
      <c r="J1623" s="89"/>
    </row>
    <row r="1624" spans="10:10" ht="11.25" customHeight="1">
      <c r="J1624" s="89"/>
    </row>
    <row r="1625" spans="10:10" ht="11.25" customHeight="1">
      <c r="J1625" s="89"/>
    </row>
    <row r="1626" spans="10:10" ht="11.25" customHeight="1">
      <c r="J1626" s="89"/>
    </row>
    <row r="1627" spans="10:10" ht="11.25" customHeight="1">
      <c r="J1627" s="89"/>
    </row>
    <row r="1628" spans="10:10" ht="11.25" customHeight="1">
      <c r="J1628" s="89"/>
    </row>
    <row r="1629" spans="10:10" ht="11.25" customHeight="1">
      <c r="J1629" s="89"/>
    </row>
    <row r="1630" spans="10:10" ht="11.25" customHeight="1">
      <c r="J1630" s="89"/>
    </row>
    <row r="1631" spans="10:10" ht="11.25" customHeight="1">
      <c r="J1631" s="89"/>
    </row>
    <row r="1632" spans="10:10" ht="11.25" customHeight="1">
      <c r="J1632" s="89"/>
    </row>
    <row r="1633" spans="10:10" ht="11.25" customHeight="1">
      <c r="J1633" s="89"/>
    </row>
    <row r="1634" spans="10:10" ht="11.25" customHeight="1">
      <c r="J1634" s="89"/>
    </row>
    <row r="1635" spans="10:10" ht="11.25" customHeight="1">
      <c r="J1635" s="89"/>
    </row>
    <row r="1636" spans="10:10" ht="11.25" customHeight="1">
      <c r="J1636" s="89"/>
    </row>
    <row r="1637" spans="10:10" ht="11.25" customHeight="1">
      <c r="J1637" s="89"/>
    </row>
    <row r="1638" spans="10:10" ht="11.25" customHeight="1">
      <c r="J1638" s="89"/>
    </row>
    <row r="1639" spans="10:10" ht="11.25" customHeight="1">
      <c r="J1639" s="89"/>
    </row>
    <row r="1640" spans="10:10" ht="11.25" customHeight="1">
      <c r="J1640" s="89"/>
    </row>
    <row r="1641" spans="10:10" ht="11.25" customHeight="1">
      <c r="J1641" s="89"/>
    </row>
    <row r="1642" spans="10:10" ht="11.25" customHeight="1">
      <c r="J1642" s="89"/>
    </row>
    <row r="1643" spans="10:10" ht="11.25" customHeight="1">
      <c r="J1643" s="89"/>
    </row>
    <row r="1644" spans="10:10" ht="11.25" customHeight="1">
      <c r="J1644" s="89"/>
    </row>
    <row r="1645" spans="10:10" ht="11.25" customHeight="1">
      <c r="J1645" s="89"/>
    </row>
    <row r="1646" spans="10:10" ht="11.25" customHeight="1">
      <c r="J1646" s="89"/>
    </row>
    <row r="1647" spans="10:10" ht="11.25" customHeight="1">
      <c r="J1647" s="89"/>
    </row>
    <row r="1648" spans="10:10" ht="11.25" customHeight="1">
      <c r="J1648" s="89"/>
    </row>
    <row r="1649" spans="10:10" ht="11.25" customHeight="1">
      <c r="J1649" s="89"/>
    </row>
    <row r="1650" spans="10:10" ht="11.25" customHeight="1">
      <c r="J1650" s="89"/>
    </row>
    <row r="1651" spans="10:10" ht="11.25" customHeight="1">
      <c r="J1651" s="89"/>
    </row>
    <row r="1652" spans="10:10" ht="11.25" customHeight="1">
      <c r="J1652" s="89"/>
    </row>
    <row r="1653" spans="10:10" ht="11.25" customHeight="1">
      <c r="J1653" s="89"/>
    </row>
    <row r="1654" spans="10:10" ht="11.25" customHeight="1">
      <c r="J1654" s="89"/>
    </row>
    <row r="1655" spans="10:10" ht="11.25" customHeight="1">
      <c r="J1655" s="89"/>
    </row>
    <row r="1656" spans="10:10" ht="11.25" customHeight="1">
      <c r="J1656" s="89"/>
    </row>
    <row r="1657" spans="10:10" ht="11.25" customHeight="1">
      <c r="J1657" s="89"/>
    </row>
    <row r="1658" spans="10:10" ht="11.25" customHeight="1">
      <c r="J1658" s="89"/>
    </row>
    <row r="1659" spans="10:10" ht="11.25" customHeight="1">
      <c r="J1659" s="89"/>
    </row>
    <row r="1660" spans="10:10" ht="11.25" customHeight="1">
      <c r="J1660" s="89"/>
    </row>
    <row r="1661" spans="10:10" ht="11.25" customHeight="1">
      <c r="J1661" s="89"/>
    </row>
    <row r="1662" spans="10:10" ht="11.25" customHeight="1">
      <c r="J1662" s="89"/>
    </row>
    <row r="1663" spans="10:10" ht="11.25" customHeight="1">
      <c r="J1663" s="89"/>
    </row>
    <row r="1664" spans="10:10" ht="11.25" customHeight="1">
      <c r="J1664" s="89"/>
    </row>
    <row r="1665" spans="10:10" ht="11.25" customHeight="1">
      <c r="J1665" s="89"/>
    </row>
    <row r="1666" spans="10:10" ht="11.25" customHeight="1">
      <c r="J1666" s="89"/>
    </row>
    <row r="1667" spans="10:10" ht="11.25" customHeight="1">
      <c r="J1667" s="89"/>
    </row>
    <row r="1668" spans="10:10" ht="11.25" customHeight="1">
      <c r="J1668" s="89"/>
    </row>
    <row r="1669" spans="10:10" ht="11.25" customHeight="1">
      <c r="J1669" s="89"/>
    </row>
    <row r="1670" spans="10:10" ht="11.25" customHeight="1">
      <c r="J1670" s="89"/>
    </row>
    <row r="1671" spans="10:10" ht="11.25" customHeight="1">
      <c r="J1671" s="89"/>
    </row>
    <row r="1672" spans="10:10" ht="11.25" customHeight="1">
      <c r="J1672" s="89"/>
    </row>
    <row r="1673" spans="10:10" ht="11.25" customHeight="1">
      <c r="J1673" s="89"/>
    </row>
    <row r="1674" spans="10:10" ht="11.25" customHeight="1">
      <c r="J1674" s="89"/>
    </row>
    <row r="1675" spans="10:10" ht="11.25" customHeight="1">
      <c r="J1675" s="89"/>
    </row>
    <row r="1676" spans="10:10" ht="11.25" customHeight="1">
      <c r="J1676" s="89"/>
    </row>
    <row r="1677" spans="10:10" ht="11.25" customHeight="1">
      <c r="J1677" s="89"/>
    </row>
    <row r="1678" spans="10:10" ht="11.25" customHeight="1">
      <c r="J1678" s="89"/>
    </row>
    <row r="1679" spans="10:10" ht="11.25" customHeight="1">
      <c r="J1679" s="89"/>
    </row>
    <row r="1680" spans="10:10" ht="11.25" customHeight="1">
      <c r="J1680" s="89"/>
    </row>
    <row r="1681" spans="10:10" ht="11.25" customHeight="1">
      <c r="J1681" s="89"/>
    </row>
    <row r="1682" spans="10:10" ht="11.25" customHeight="1">
      <c r="J1682" s="89"/>
    </row>
    <row r="1683" spans="10:10" ht="11.25" customHeight="1">
      <c r="J1683" s="89"/>
    </row>
    <row r="1684" spans="10:10" ht="11.25" customHeight="1">
      <c r="J1684" s="89"/>
    </row>
    <row r="1685" spans="10:10" ht="11.25" customHeight="1">
      <c r="J1685" s="89"/>
    </row>
    <row r="1686" spans="10:10" ht="11.25" customHeight="1">
      <c r="J1686" s="89"/>
    </row>
    <row r="1687" spans="10:10" ht="11.25" customHeight="1">
      <c r="J1687" s="89"/>
    </row>
  </sheetData>
  <autoFilter ref="A1:I355" xr:uid="{00000000-0001-0000-0900-000000000000}">
    <filterColumn colId="2">
      <filters>
        <filter val="TECNOLOGIA"/>
      </filters>
    </filterColumn>
  </autoFilter>
  <mergeCells count="5">
    <mergeCell ref="K2:L2"/>
    <mergeCell ref="K1:L1"/>
    <mergeCell ref="K3:L3"/>
    <mergeCell ref="L4:M5"/>
    <mergeCell ref="K4:K5"/>
  </mergeCells>
  <dataValidations count="1">
    <dataValidation type="list" errorStyle="information" allowBlank="1" showInputMessage="1" showErrorMessage="1" errorTitle="DATO MANUAL" error="Incluir Dato Manualmente" sqref="E2:E44 F78 E61:E270" xr:uid="{00000000-0002-0000-0900-000001000000}">
      <formula1>INDIRECT(B2)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Q19"/>
  <sheetViews>
    <sheetView zoomScale="70" zoomScaleNormal="70" workbookViewId="0">
      <selection activeCell="C22" sqref="C22"/>
    </sheetView>
  </sheetViews>
  <sheetFormatPr baseColWidth="10" defaultColWidth="11.42578125" defaultRowHeight="15"/>
  <cols>
    <col min="1" max="1" width="23.42578125" bestFit="1" customWidth="1"/>
    <col min="2" max="2" width="21.5703125" bestFit="1" customWidth="1"/>
    <col min="3" max="3" width="36" bestFit="1" customWidth="1"/>
    <col min="4" max="4" width="21.42578125" bestFit="1" customWidth="1"/>
    <col min="5" max="5" width="29.85546875" bestFit="1" customWidth="1"/>
    <col min="6" max="6" width="27.7109375" bestFit="1" customWidth="1"/>
    <col min="7" max="7" width="33.42578125" bestFit="1" customWidth="1"/>
  </cols>
  <sheetData>
    <row r="1" spans="1:17">
      <c r="E1" s="49"/>
      <c r="F1" s="49"/>
      <c r="G1" s="49"/>
    </row>
    <row r="2" spans="1:17">
      <c r="E2" s="49"/>
      <c r="F2" s="49"/>
      <c r="G2" s="49"/>
    </row>
    <row r="3" spans="1:17">
      <c r="A3" s="94" t="s">
        <v>105</v>
      </c>
      <c r="B3" t="s">
        <v>106</v>
      </c>
      <c r="C3" t="s">
        <v>107</v>
      </c>
      <c r="E3" s="49"/>
      <c r="F3" s="49"/>
      <c r="G3" s="49"/>
      <c r="H3" s="52"/>
    </row>
    <row r="4" spans="1:17" ht="15.75" thickBot="1">
      <c r="A4" s="163" t="s">
        <v>285</v>
      </c>
      <c r="B4" s="120">
        <v>967.16399999999999</v>
      </c>
      <c r="C4" s="92">
        <v>0.47108361007846666</v>
      </c>
      <c r="E4" s="49"/>
      <c r="F4" s="49"/>
      <c r="G4" s="49"/>
      <c r="H4" s="93"/>
    </row>
    <row r="5" spans="1:17">
      <c r="A5" s="163" t="s">
        <v>164</v>
      </c>
      <c r="B5" s="120">
        <v>398.61649999999997</v>
      </c>
      <c r="C5" s="92">
        <v>0.66524065051508652</v>
      </c>
      <c r="E5" s="49"/>
      <c r="F5" s="49"/>
      <c r="G5" s="49"/>
      <c r="H5" s="93"/>
      <c r="K5" s="230" t="s">
        <v>287</v>
      </c>
      <c r="L5" s="276"/>
      <c r="M5" s="276"/>
      <c r="N5" s="276"/>
      <c r="O5" s="276"/>
      <c r="P5" s="276"/>
      <c r="Q5" s="277"/>
    </row>
    <row r="6" spans="1:17">
      <c r="A6" s="163" t="s">
        <v>243</v>
      </c>
      <c r="B6" s="120">
        <v>240.85569999999998</v>
      </c>
      <c r="C6" s="92">
        <v>0.78255598965506301</v>
      </c>
      <c r="E6" s="49"/>
      <c r="F6" s="49"/>
      <c r="G6" s="49"/>
      <c r="H6" s="93"/>
      <c r="K6" s="278"/>
      <c r="L6" s="279"/>
      <c r="M6" s="279"/>
      <c r="N6" s="279"/>
      <c r="O6" s="279"/>
      <c r="P6" s="279"/>
      <c r="Q6" s="280"/>
    </row>
    <row r="7" spans="1:17">
      <c r="A7" s="163" t="s">
        <v>205</v>
      </c>
      <c r="B7" s="120">
        <v>119.38760000000005</v>
      </c>
      <c r="C7" s="92">
        <v>0.8407069770849136</v>
      </c>
      <c r="E7" s="49"/>
      <c r="F7" s="49"/>
      <c r="G7" s="49"/>
      <c r="H7" s="93"/>
      <c r="K7" s="278"/>
      <c r="L7" s="279"/>
      <c r="M7" s="279"/>
      <c r="N7" s="279"/>
      <c r="O7" s="279"/>
      <c r="P7" s="279"/>
      <c r="Q7" s="280"/>
    </row>
    <row r="8" spans="1:17">
      <c r="A8" s="163" t="s">
        <v>178</v>
      </c>
      <c r="B8" s="120">
        <v>80.092000000000027</v>
      </c>
      <c r="C8" s="92">
        <v>0.87971797056523804</v>
      </c>
      <c r="E8" s="49"/>
      <c r="F8" s="49"/>
      <c r="G8" s="49"/>
      <c r="H8" s="93"/>
      <c r="K8" s="278"/>
      <c r="L8" s="279"/>
      <c r="M8" s="279"/>
      <c r="N8" s="279"/>
      <c r="O8" s="279"/>
      <c r="P8" s="279"/>
      <c r="Q8" s="280"/>
    </row>
    <row r="9" spans="1:17">
      <c r="A9" s="163" t="s">
        <v>189</v>
      </c>
      <c r="B9" s="120">
        <v>79.482000000000014</v>
      </c>
      <c r="C9" s="92">
        <v>0.91843184690498669</v>
      </c>
      <c r="E9" s="49"/>
      <c r="F9" s="49"/>
      <c r="G9" s="49"/>
      <c r="H9" s="93"/>
      <c r="K9" s="278"/>
      <c r="L9" s="279"/>
      <c r="M9" s="279"/>
      <c r="N9" s="279"/>
      <c r="O9" s="279"/>
      <c r="P9" s="279"/>
      <c r="Q9" s="280"/>
    </row>
    <row r="10" spans="1:17">
      <c r="A10" s="163" t="s">
        <v>283</v>
      </c>
      <c r="B10" s="120">
        <v>50.511999999999972</v>
      </c>
      <c r="C10" s="92">
        <v>0.94303509445378253</v>
      </c>
      <c r="E10" s="49"/>
      <c r="F10" s="49"/>
      <c r="G10" s="49"/>
      <c r="H10" s="93"/>
      <c r="K10" s="278"/>
      <c r="L10" s="279"/>
      <c r="M10" s="279"/>
      <c r="N10" s="279"/>
      <c r="O10" s="279"/>
      <c r="P10" s="279"/>
      <c r="Q10" s="280"/>
    </row>
    <row r="11" spans="1:17">
      <c r="A11" s="163" t="s">
        <v>282</v>
      </c>
      <c r="B11" s="120">
        <v>46.391999999999975</v>
      </c>
      <c r="C11" s="92">
        <v>0.96563158361049251</v>
      </c>
      <c r="E11" s="49"/>
      <c r="F11" s="49"/>
      <c r="G11" s="49"/>
      <c r="H11" s="52"/>
      <c r="K11" s="278"/>
      <c r="L11" s="279"/>
      <c r="M11" s="279"/>
      <c r="N11" s="279"/>
      <c r="O11" s="279"/>
      <c r="P11" s="279"/>
      <c r="Q11" s="280"/>
    </row>
    <row r="12" spans="1:17">
      <c r="A12" s="163" t="s">
        <v>166</v>
      </c>
      <c r="B12" s="120">
        <v>37.240499999999997</v>
      </c>
      <c r="C12" s="92">
        <v>0.9837705850426457</v>
      </c>
      <c r="E12" s="49"/>
      <c r="F12" s="49"/>
      <c r="G12" s="49"/>
      <c r="H12" s="52"/>
      <c r="K12" s="278"/>
      <c r="L12" s="279"/>
      <c r="M12" s="279"/>
      <c r="N12" s="279"/>
      <c r="O12" s="279"/>
      <c r="P12" s="279"/>
      <c r="Q12" s="280"/>
    </row>
    <row r="13" spans="1:17">
      <c r="A13" s="163" t="s">
        <v>284</v>
      </c>
      <c r="B13" s="120">
        <v>21.471999999999991</v>
      </c>
      <c r="C13" s="92">
        <v>0.99422910839091427</v>
      </c>
      <c r="K13" s="278"/>
      <c r="L13" s="279"/>
      <c r="M13" s="279"/>
      <c r="N13" s="279"/>
      <c r="O13" s="279"/>
      <c r="P13" s="279"/>
      <c r="Q13" s="280"/>
    </row>
    <row r="14" spans="1:17">
      <c r="A14" s="163" t="s">
        <v>187</v>
      </c>
      <c r="B14" s="120">
        <v>7.048</v>
      </c>
      <c r="C14" s="92">
        <v>0.99766202905776402</v>
      </c>
      <c r="K14" s="278"/>
      <c r="L14" s="279"/>
      <c r="M14" s="279"/>
      <c r="N14" s="279"/>
      <c r="O14" s="279"/>
      <c r="P14" s="279"/>
      <c r="Q14" s="280"/>
    </row>
    <row r="15" spans="1:17">
      <c r="A15" s="163" t="s">
        <v>180</v>
      </c>
      <c r="B15" s="120">
        <v>4.8</v>
      </c>
      <c r="C15" s="92">
        <v>1</v>
      </c>
      <c r="K15" s="278"/>
      <c r="L15" s="279"/>
      <c r="M15" s="279"/>
      <c r="N15" s="279"/>
      <c r="O15" s="279"/>
      <c r="P15" s="279"/>
      <c r="Q15" s="280"/>
    </row>
    <row r="16" spans="1:17">
      <c r="A16" s="163" t="s">
        <v>108</v>
      </c>
      <c r="B16" s="120">
        <v>2053.0623000000001</v>
      </c>
      <c r="C16" s="92"/>
      <c r="K16" s="278"/>
      <c r="L16" s="279"/>
      <c r="M16" s="279"/>
      <c r="N16" s="279"/>
      <c r="O16" s="279"/>
      <c r="P16" s="279"/>
      <c r="Q16" s="280"/>
    </row>
    <row r="17" spans="11:17">
      <c r="K17" s="278"/>
      <c r="L17" s="279"/>
      <c r="M17" s="279"/>
      <c r="N17" s="279"/>
      <c r="O17" s="279"/>
      <c r="P17" s="279"/>
      <c r="Q17" s="280"/>
    </row>
    <row r="18" spans="11:17">
      <c r="K18" s="278"/>
      <c r="L18" s="279"/>
      <c r="M18" s="279"/>
      <c r="N18" s="279"/>
      <c r="O18" s="279"/>
      <c r="P18" s="279"/>
      <c r="Q18" s="280"/>
    </row>
    <row r="19" spans="11:17" ht="15.75" thickBot="1">
      <c r="K19" s="281"/>
      <c r="L19" s="282"/>
      <c r="M19" s="282"/>
      <c r="N19" s="282"/>
      <c r="O19" s="282"/>
      <c r="P19" s="282"/>
      <c r="Q19" s="283"/>
    </row>
  </sheetData>
  <mergeCells count="1">
    <mergeCell ref="K5:Q19"/>
  </mergeCells>
  <pageMargins left="0.7" right="0.7" top="0.75" bottom="0.75" header="0.3" footer="0.3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7"/>
  <sheetViews>
    <sheetView zoomScale="80" zoomScaleNormal="80" workbookViewId="0">
      <selection activeCell="G17" sqref="G17"/>
    </sheetView>
  </sheetViews>
  <sheetFormatPr baseColWidth="10" defaultColWidth="11.42578125" defaultRowHeight="15"/>
  <cols>
    <col min="1" max="1" width="31.7109375" style="52" customWidth="1"/>
    <col min="2" max="2" width="30" style="52" customWidth="1"/>
    <col min="3" max="3" width="16.85546875" style="52" customWidth="1"/>
    <col min="4" max="4" width="15" style="52" customWidth="1"/>
    <col min="5" max="5" width="9.140625" style="52" bestFit="1" customWidth="1"/>
    <col min="6" max="6" width="14" style="52" customWidth="1"/>
    <col min="7" max="7" width="12.5703125" style="52" customWidth="1"/>
    <col min="8" max="8" width="14" style="52" customWidth="1"/>
    <col min="9" max="9" width="13.7109375" style="52" customWidth="1"/>
    <col min="10" max="16384" width="11.42578125" style="52"/>
  </cols>
  <sheetData>
    <row r="1" spans="1:9" ht="45">
      <c r="A1" s="99" t="s">
        <v>0</v>
      </c>
      <c r="B1" s="99" t="s">
        <v>4</v>
      </c>
      <c r="C1" s="99" t="s">
        <v>19</v>
      </c>
      <c r="D1" s="99" t="s">
        <v>49</v>
      </c>
      <c r="E1" s="99" t="s">
        <v>80</v>
      </c>
      <c r="F1" s="99" t="s">
        <v>75</v>
      </c>
      <c r="G1" s="99" t="s">
        <v>20</v>
      </c>
      <c r="H1" s="99" t="s">
        <v>2</v>
      </c>
      <c r="I1" s="100" t="s">
        <v>81</v>
      </c>
    </row>
    <row r="2" spans="1:9">
      <c r="A2" s="104" t="s">
        <v>161</v>
      </c>
      <c r="B2" s="40" t="s">
        <v>280</v>
      </c>
      <c r="C2" s="40" t="s">
        <v>159</v>
      </c>
      <c r="D2" s="40" t="s">
        <v>160</v>
      </c>
      <c r="E2" s="122">
        <v>38.67</v>
      </c>
      <c r="F2" s="189">
        <v>0.50749999999999995</v>
      </c>
      <c r="G2" s="122">
        <v>260</v>
      </c>
      <c r="H2" s="122">
        <v>8</v>
      </c>
      <c r="I2" s="122">
        <f>+(F2*G2*H2)*30</f>
        <v>31667.999999999996</v>
      </c>
    </row>
    <row r="3" spans="1:9">
      <c r="A3" s="104"/>
      <c r="B3" s="40"/>
      <c r="C3" s="40"/>
      <c r="D3" s="40"/>
      <c r="E3" s="122"/>
      <c r="F3" s="122"/>
      <c r="G3" s="122"/>
      <c r="H3" s="122"/>
      <c r="I3" s="122"/>
    </row>
    <row r="7" spans="1:9">
      <c r="A7"/>
    </row>
  </sheetData>
  <dataValidations count="1">
    <dataValidation type="list" allowBlank="1" showInputMessage="1" showErrorMessage="1" sqref="B2:B3" xr:uid="{00000000-0002-0000-0B00-000000000000}">
      <formula1>Termico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INICIO</vt:lpstr>
      <vt:lpstr>IDENTIFICACIÓN</vt:lpstr>
      <vt:lpstr>PROCESOS PRODUCTIVOS</vt:lpstr>
      <vt:lpstr>CONSUMOS Y PRODUCCIÓN</vt:lpstr>
      <vt:lpstr>MATRIZ ENERGÉTICA</vt:lpstr>
      <vt:lpstr>Analisis Energeticos</vt:lpstr>
      <vt:lpstr>INVENTARIO ELÉCTRICO</vt:lpstr>
      <vt:lpstr>PARETO</vt:lpstr>
      <vt:lpstr>INVENTARIO TÉRMICO</vt:lpstr>
      <vt:lpstr>Hoja1</vt:lpstr>
      <vt:lpstr>INVENTARIO VEHÍCULOS</vt:lpstr>
    </vt:vector>
  </TitlesOfParts>
  <Company>LEPL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PYMES</dc:title>
  <dc:creator>Luis Prieto</dc:creator>
  <dc:description>Modelo desarrollado por Luis Prieto</dc:description>
  <cp:lastModifiedBy>Lorena Estupiñan</cp:lastModifiedBy>
  <cp:lastPrinted>2010-02-10T03:39:35Z</cp:lastPrinted>
  <dcterms:created xsi:type="dcterms:W3CDTF">2010-02-10T01:55:53Z</dcterms:created>
  <dcterms:modified xsi:type="dcterms:W3CDTF">2023-07-13T19:11:07Z</dcterms:modified>
</cp:coreProperties>
</file>